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pr.chomutov.cz/dmsf/webdav/[INVESTICE 397]/[ROK 2026 1601]/[32610 Polopod. kontejnery V. et. - Kamenná 1563]/3. VŘ/EZAK/VÝKAZ VÝMĚR SEKCE II - CENTRUM/"/>
    </mc:Choice>
  </mc:AlternateContent>
  <xr:revisionPtr revIDLastSave="0" documentId="13_ncr:1_{01F384D7-437D-4F62-A17C-A9A9AF7D8B72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Stavba" sheetId="1" r:id="rId1"/>
    <sheet name="VzorPolozky" sheetId="10" state="hidden" r:id="rId2"/>
    <sheet name="01 01 Pol" sheetId="12" r:id="rId3"/>
    <sheet name="Technologie" sheetId="13" r:id="rId4"/>
  </sheets>
  <externalReferences>
    <externalReference r:id="rId5"/>
  </externalReferences>
  <definedNames>
    <definedName name="CelkemDPHVypocet" localSheetId="0">Stavba!$H$43</definedName>
    <definedName name="CenaCelkem">Stavba!$G$30</definedName>
    <definedName name="CenaCelkemBezDPH">Stavba!$G$29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Stavba!$G$27</definedName>
    <definedName name="dpsc" localSheetId="0">Stavba!$D$13</definedName>
    <definedName name="IČO" localSheetId="0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Stavba!$B$39</definedName>
    <definedName name="_xlnm.Print_Area" localSheetId="2">'01 01 Pol'!$A$1:$Y$96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Stavba!#REF!</definedName>
    <definedName name="Z_B7E7C763_C459_487D_8ABA_5CFDDFBD5A84_.wvu.Cols" localSheetId="0" hidden="1">Stavba!$A:$A</definedName>
    <definedName name="Z_B7E7C763_C459_487D_8ABA_5CFDDFBD5A84_.wvu.PrintArea" localSheetId="0" hidden="1">Stavba!$B$1:$J$37</definedName>
    <definedName name="ZakladDPHSni">Stavba!$G$23</definedName>
    <definedName name="ZakladDPHSniVypocet" localSheetId="0">Stavba!$F$43</definedName>
    <definedName name="ZakladDPHZakl">Stavba!$G$26</definedName>
    <definedName name="ZakladDPHZaklVypocet" localSheetId="0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6" i="12" l="1"/>
  <c r="G58" i="12"/>
  <c r="G68" i="12"/>
  <c r="G67" i="12"/>
  <c r="J28" i="1" l="1"/>
  <c r="J25" i="1"/>
  <c r="E24" i="1"/>
  <c r="G13" i="13"/>
  <c r="G10" i="13" l="1"/>
  <c r="G19" i="13" s="1"/>
  <c r="I60" i="1" s="1"/>
  <c r="I20" i="1" s="1"/>
  <c r="G92" i="12" l="1"/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31" i="12"/>
  <c r="M31" i="12" s="1"/>
  <c r="I31" i="12"/>
  <c r="K31" i="12"/>
  <c r="O31" i="12"/>
  <c r="Q31" i="12"/>
  <c r="V31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61" i="12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70" i="12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5" i="12"/>
  <c r="M75" i="12" s="1"/>
  <c r="M74" i="12" s="1"/>
  <c r="I75" i="12"/>
  <c r="I74" i="12" s="1"/>
  <c r="K75" i="12"/>
  <c r="K74" i="12" s="1"/>
  <c r="O75" i="12"/>
  <c r="O74" i="12" s="1"/>
  <c r="Q75" i="12"/>
  <c r="Q74" i="12" s="1"/>
  <c r="V75" i="12"/>
  <c r="V74" i="12" s="1"/>
  <c r="G77" i="12"/>
  <c r="G76" i="12" s="1"/>
  <c r="I56" i="1" s="1"/>
  <c r="I17" i="1" s="1"/>
  <c r="I77" i="12"/>
  <c r="I76" i="12" s="1"/>
  <c r="K77" i="12"/>
  <c r="K76" i="12" s="1"/>
  <c r="O77" i="12"/>
  <c r="O76" i="12" s="1"/>
  <c r="Q77" i="12"/>
  <c r="Q76" i="12" s="1"/>
  <c r="V77" i="12"/>
  <c r="V76" i="12" s="1"/>
  <c r="G79" i="12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I86" i="12"/>
  <c r="K86" i="12"/>
  <c r="O86" i="12"/>
  <c r="Q86" i="12"/>
  <c r="V86" i="12"/>
  <c r="G88" i="12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O91" i="12"/>
  <c r="Q91" i="12"/>
  <c r="V91" i="12"/>
  <c r="AE93" i="12"/>
  <c r="F41" i="1" s="1"/>
  <c r="I16" i="1"/>
  <c r="H43" i="1"/>
  <c r="J29" i="1"/>
  <c r="J27" i="1"/>
  <c r="G39" i="1"/>
  <c r="F39" i="1"/>
  <c r="J23" i="1"/>
  <c r="J24" i="1"/>
  <c r="J26" i="1"/>
  <c r="M46" i="12" l="1"/>
  <c r="M45" i="12" s="1"/>
  <c r="G45" i="12"/>
  <c r="I52" i="1" s="1"/>
  <c r="G84" i="12"/>
  <c r="I58" i="1" s="1"/>
  <c r="I18" i="1" s="1"/>
  <c r="O69" i="12"/>
  <c r="K69" i="12"/>
  <c r="G74" i="12"/>
  <c r="I55" i="1" s="1"/>
  <c r="G69" i="12"/>
  <c r="I54" i="1" s="1"/>
  <c r="K84" i="12"/>
  <c r="I84" i="12"/>
  <c r="Q87" i="12"/>
  <c r="O38" i="12"/>
  <c r="Q84" i="12"/>
  <c r="M86" i="12"/>
  <c r="M84" i="12" s="1"/>
  <c r="V69" i="12"/>
  <c r="M88" i="12"/>
  <c r="G87" i="12"/>
  <c r="I59" i="1" s="1"/>
  <c r="I19" i="1" s="1"/>
  <c r="K87" i="12"/>
  <c r="M77" i="12"/>
  <c r="M76" i="12" s="1"/>
  <c r="M70" i="12"/>
  <c r="M69" i="12" s="1"/>
  <c r="V60" i="12"/>
  <c r="F42" i="1"/>
  <c r="I38" i="12"/>
  <c r="Q8" i="12"/>
  <c r="M38" i="12"/>
  <c r="O8" i="12"/>
  <c r="I69" i="12"/>
  <c r="V38" i="12"/>
  <c r="K60" i="12"/>
  <c r="Q38" i="12"/>
  <c r="K8" i="12"/>
  <c r="V84" i="12"/>
  <c r="V8" i="12"/>
  <c r="I8" i="12"/>
  <c r="V87" i="12"/>
  <c r="I60" i="12"/>
  <c r="G8" i="12"/>
  <c r="I87" i="12"/>
  <c r="O84" i="12"/>
  <c r="O78" i="12"/>
  <c r="AF93" i="12"/>
  <c r="Q45" i="12"/>
  <c r="K38" i="12"/>
  <c r="F40" i="1"/>
  <c r="O87" i="12"/>
  <c r="I78" i="12"/>
  <c r="Q60" i="12"/>
  <c r="G78" i="12"/>
  <c r="I57" i="1" s="1"/>
  <c r="O60" i="12"/>
  <c r="K45" i="12"/>
  <c r="G38" i="12"/>
  <c r="I51" i="1" s="1"/>
  <c r="K78" i="12"/>
  <c r="O45" i="12"/>
  <c r="V78" i="12"/>
  <c r="Q78" i="12"/>
  <c r="Q69" i="12"/>
  <c r="V45" i="12"/>
  <c r="I45" i="12"/>
  <c r="M8" i="12"/>
  <c r="M91" i="12"/>
  <c r="M79" i="12"/>
  <c r="M78" i="12" s="1"/>
  <c r="M61" i="12"/>
  <c r="M60" i="12" s="1"/>
  <c r="G60" i="12"/>
  <c r="I53" i="1" s="1"/>
  <c r="M87" i="12" l="1"/>
  <c r="G41" i="1"/>
  <c r="I41" i="1" s="1"/>
  <c r="G40" i="1"/>
  <c r="G43" i="1" s="1"/>
  <c r="G42" i="1"/>
  <c r="I42" i="1" s="1"/>
  <c r="G93" i="12"/>
  <c r="I50" i="1"/>
  <c r="I61" i="1" s="1"/>
  <c r="J60" i="1" s="1"/>
  <c r="F43" i="1"/>
  <c r="I40" i="1" l="1"/>
  <c r="I43" i="1" s="1"/>
  <c r="J40" i="1" s="1"/>
  <c r="J43" i="1" s="1"/>
  <c r="I15" i="1"/>
  <c r="I21" i="1" s="1"/>
  <c r="J41" i="1" l="1"/>
  <c r="J42" i="1"/>
  <c r="G26" i="1"/>
  <c r="G27" i="1"/>
  <c r="J59" i="1"/>
  <c r="J50" i="1"/>
  <c r="J56" i="1"/>
  <c r="J51" i="1"/>
  <c r="J52" i="1"/>
  <c r="J55" i="1"/>
  <c r="J57" i="1"/>
  <c r="J54" i="1"/>
  <c r="J58" i="1"/>
  <c r="J53" i="1"/>
  <c r="J61" i="1" l="1"/>
  <c r="I28" i="1"/>
  <c r="G29" i="1" s="1"/>
  <c r="G30" i="1"/>
  <c r="A28" i="1"/>
  <c r="A29" i="1" s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 Krausová</author>
  </authors>
  <commentList>
    <comment ref="S6" authorId="0" shapeId="0" xr:uid="{BA23304C-608E-4688-BD35-BE72D6AA7F4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576B40-3ACD-40B1-A0D8-7EBF1A09465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<sst xmlns="http://schemas.openxmlformats.org/spreadsheetml/2006/main" count="599" uniqueCount="258">
  <si>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</si>
  <si>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</si>
  <si>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</si>
  <si>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</si>
  <si>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</si>
  <si>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</si>
  <si>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</si>
  <si>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</si>
  <si>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</si>
  <si>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</si>
  <si>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</si>
  <si>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</si>
  <si>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</si>
  <si>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</si>
  <si>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</si>
  <si>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</si>
  <si>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</si>
  <si>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</si>
  <si>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</si>
  <si>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</si>
  <si>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</si>
  <si>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</si>
  <si>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</si>
  <si>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</si>
  <si>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</si>
  <si>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</si>
  <si>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</si>
  <si>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</si>
  <si>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</si>
  <si>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</si>
  <si>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</si>
  <si>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</si>
  <si>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</si>
  <si>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</si>
  <si>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</si>
  <si>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</si>
  <si>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</si>
  <si>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</si>
  <si>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</si>
  <si>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</si>
  <si>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L Gutenbergova</t>
  </si>
  <si>
    <t>L GUTENBERGOVA</t>
  </si>
  <si>
    <t>Objekt:</t>
  </si>
  <si>
    <t>Rozpočet:</t>
  </si>
  <si>
    <t>CHOMUTOV Kontejnery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</si>
  <si>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</si>
  <si>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</si>
  <si>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</si>
  <si>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</si>
  <si>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</si>
  <si>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</si>
  <si>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</si>
  <si>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</si>
  <si>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</si>
  <si>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</si>
  <si>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</si>
  <si>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</si>
  <si>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</si>
  <si>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</si>
  <si>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</si>
  <si>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</si>
  <si>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</si>
  <si>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</si>
  <si>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</si>
  <si>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</si>
  <si>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</si>
  <si>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</si>
  <si>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</si>
  <si>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</si>
  <si>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</si>
  <si>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</si>
  <si>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</si>
  <si>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</si>
  <si>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</si>
  <si>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</si>
  <si>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</si>
  <si>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</si>
  <si>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</si>
  <si>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</si>
  <si>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</si>
  <si>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</si>
  <si>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</si>
  <si>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</si>
  <si>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</si>
  <si>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</si>
  <si>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</si>
  <si>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</si>
  <si>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</si>
  <si>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</si>
  <si>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</si>
  <si>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</si>
  <si>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</si>
  <si>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</si>
  <si>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</si>
  <si>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</si>
  <si>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</si>
  <si>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</si>
  <si>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131201110</t>
  </si>
  <si>
    <t>Hloubení nezapaž. jam hor.3 do 50 m3, STROJNĚ</t>
  </si>
  <si>
    <t>m3</t>
  </si>
  <si>
    <t>RTS 24/ II</t>
  </si>
  <si>
    <t>Práce</t>
  </si>
  <si>
    <t>Běžná</t>
  </si>
  <si>
    <t>POL1_</t>
  </si>
  <si>
    <t>2,6*4,52*1,305</t>
  </si>
  <si>
    <t>VV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</si>
  <si>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</si>
  <si>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</si>
  <si>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</si>
  <si>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</si>
  <si>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</si>
  <si>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</si>
  <si>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</si>
  <si>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162701109</t>
  </si>
  <si>
    <t>Příplatek k vod. přemístění hor.1-4 za další 1 km</t>
  </si>
  <si>
    <t>skládka ve vzd.20 km : 15,33636*10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</si>
  <si>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</si>
  <si>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</si>
  <si>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</si>
  <si>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</si>
  <si>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</si>
  <si>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</si>
  <si>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2,6*4,52*(0,67+0,5)</t>
  </si>
  <si>
    <t>-1,6*1,6*(0,67+0,5)*2</t>
  </si>
  <si>
    <t>199000002</t>
  </si>
  <si>
    <t>Poplatek za skládku horniny 1- 4</t>
  </si>
  <si>
    <t>121100002</t>
  </si>
  <si>
    <t>Agregovaná položka</t>
  </si>
  <si>
    <t>POL2_</t>
  </si>
  <si>
    <t>45,96*0,3</t>
  </si>
  <si>
    <t>583326831</t>
  </si>
  <si>
    <t xml:space="preserve">Kamenivo těžené 16/32 </t>
  </si>
  <si>
    <t>t</t>
  </si>
  <si>
    <t>SPCM</t>
  </si>
  <si>
    <t>Specifikace</t>
  </si>
  <si>
    <t>POL3_</t>
  </si>
  <si>
    <t>Začátek provozního součtu</t>
  </si>
  <si>
    <t xml:space="preserve">  ZÁSYP KAMENIVEM 16-32 mm 500 mm : 2,6*4,52*(0,5)</t>
  </si>
  <si>
    <t xml:space="preserve">  1,7t-1m3 : -1,6*1,6*0,5*2</t>
  </si>
  <si>
    <t xml:space="preserve">  Mezisoučet</t>
  </si>
  <si>
    <t>Konec provozního součtu</t>
  </si>
  <si>
    <t>3,316*1,7</t>
  </si>
  <si>
    <t>58337304R</t>
  </si>
  <si>
    <t>Štěrkopísek frakce 0-16 B</t>
  </si>
  <si>
    <t>Indiv</t>
  </si>
  <si>
    <t xml:space="preserve">  ŠTĚRKOPÍSKOVÝ ZÁSYP KONTEJNERŮ 670 mm - 1m3-1,6t : 2,6*4,52*(0,67)</t>
  </si>
  <si>
    <t xml:space="preserve">    -1,6*1,6*0,67*2</t>
  </si>
  <si>
    <t>4,44344*1,6</t>
  </si>
  <si>
    <t>215901101</t>
  </si>
  <si>
    <t>Zhutnění podloží z hornin  vibrační deskou</t>
  </si>
  <si>
    <t>m2</t>
  </si>
  <si>
    <t>HUTNĚNÁ ZEMNÍ PLÁŇ - 45 MPa : 2,6*4,52</t>
  </si>
  <si>
    <t>271571111</t>
  </si>
  <si>
    <t>PÍSKOVÝ PODSYP KONTEJNERŮ</t>
  </si>
  <si>
    <t>PÍSKOVÝ PODSYP KONTEJNERŮ 0-16 mm 50 mm : 2,6*4,52*0,05</t>
  </si>
  <si>
    <t>289970111</t>
  </si>
  <si>
    <t>ztratné 10% : 7,62*1,1</t>
  </si>
  <si>
    <t>564831111</t>
  </si>
  <si>
    <t>564851111</t>
  </si>
  <si>
    <t>Podklad ze štěrkodrti po zhutnění tloušťky 15 cm</t>
  </si>
  <si>
    <t>596215040</t>
  </si>
  <si>
    <t>Kladení zámkové dlažby tl. 8 cm do drtě tl. 4 cm</t>
  </si>
  <si>
    <t>596291113</t>
  </si>
  <si>
    <t>Řezání zámkové dlažby tl. 80 mm</t>
  </si>
  <si>
    <t>m</t>
  </si>
  <si>
    <t>592452655</t>
  </si>
  <si>
    <t>917762114</t>
  </si>
  <si>
    <t>Osazení l obrubníku betonového, s boční opěrou, do lože z betonu C 25/30</t>
  </si>
  <si>
    <t>917862114</t>
  </si>
  <si>
    <t>Osazení stojatého obrubníku betonového, s boční opěrou, do lože z betonu C 25/30 včetně obrubníku přímého 1000 x 150 x 250 mm</t>
  </si>
  <si>
    <t>59217003</t>
  </si>
  <si>
    <t>Obrubník parkový betonový 80 x 250 x 1000 mm přírodní</t>
  </si>
  <si>
    <t>kus</t>
  </si>
  <si>
    <t>Vlastní</t>
  </si>
  <si>
    <t>113201111</t>
  </si>
  <si>
    <t>Vytrhání obrubníků chodníkových a parkových</t>
  </si>
  <si>
    <t>9,2+7,92</t>
  </si>
  <si>
    <t>961055111</t>
  </si>
  <si>
    <t>Bourání železobetonu</t>
  </si>
  <si>
    <t>betony - ul. Gutenbergova : 2,8</t>
  </si>
  <si>
    <t>998223011</t>
  </si>
  <si>
    <t>Přesun hmot, pozemní komunikace, kryt dlážděný</t>
  </si>
  <si>
    <t>Přesun hmot</t>
  </si>
  <si>
    <t>POL7_1</t>
  </si>
  <si>
    <t>M991</t>
  </si>
  <si>
    <t>Doprava a montáž technologie</t>
  </si>
  <si>
    <t>kpl</t>
  </si>
  <si>
    <t>979094211</t>
  </si>
  <si>
    <t>Nakládání nebo překládání vybourané suti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</si>
  <si>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</si>
  <si>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</si>
  <si>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</si>
  <si>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</si>
  <si>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</si>
  <si>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</si>
  <si>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</si>
  <si>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</si>
  <si>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979990107</t>
  </si>
  <si>
    <t>Poplatek za uložení suti - směs betonu, cihel, dřeva, skupina odpadu 170904</t>
  </si>
  <si>
    <t>005121010R</t>
  </si>
  <si>
    <t>Zařízení staveniště</t>
  </si>
  <si>
    <t>Soubor</t>
  </si>
  <si>
    <t>VRN</t>
  </si>
  <si>
    <t>POL99_2</t>
  </si>
  <si>
    <t>005122 R</t>
  </si>
  <si>
    <t>Provozní vlivy</t>
  </si>
  <si>
    <t>005111021R</t>
  </si>
  <si>
    <t>Vytyčení inženýrských sítí</t>
  </si>
  <si>
    <t>POL99_8</t>
  </si>
  <si>
    <t>005211030R</t>
  </si>
  <si>
    <t>Dočasná dopravní opatření</t>
  </si>
  <si>
    <t>00511 R</t>
  </si>
  <si>
    <t>Geodetické práce</t>
  </si>
  <si>
    <t>00523  R</t>
  </si>
  <si>
    <t>Zkoušky hutnící</t>
  </si>
  <si>
    <t>POL99_</t>
  </si>
  <si>
    <t>SUM</t>
  </si>
  <si>
    <t>END</t>
  </si>
  <si>
    <t>L GUTENBERGOVA_pravá část</t>
  </si>
  <si>
    <t>Dokumentace skutečného provedení stavby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</si>
  <si>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</si>
  <si>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</si>
  <si>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</si>
  <si>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</si>
  <si>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</si>
  <si>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</si>
  <si>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</si>
  <si>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</si>
  <si>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</si>
  <si>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</si>
  <si>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Technologie celkem</t>
  </si>
  <si>
    <t>polopodzemní hranatý kontejner 5m3 půlený 2x2,5m3</t>
  </si>
  <si>
    <t>sklo
BIO</t>
  </si>
  <si>
    <t>Sejmutí ornice a uložení na deponii zpětný přesun, rozprostření v tl. 20 cm+ osev tráva</t>
  </si>
  <si>
    <t>Tech</t>
  </si>
  <si>
    <t>Technologie</t>
  </si>
  <si>
    <t>Lokalita Gutenbergova vpravo</t>
  </si>
  <si>
    <t>Podklad ze štěrkodrti po zhutnění tloušťky 20 cm</t>
  </si>
  <si>
    <t>PODLOŽÍ - STABILIZAČNÍ - ŠTĚRKODRŤ 8-16 mm : 36,5</t>
  </si>
  <si>
    <t>MRAZUVZDORNÁ VRSTVA - ŠTĚRKODRŤ 16-32 mm : 36,5</t>
  </si>
  <si>
    <t>Dlažba antracit reliéfní 200x100x80</t>
  </si>
  <si>
    <t>599000010</t>
  </si>
  <si>
    <t>Rozebrání a oprava asfaltové komunikace</t>
  </si>
  <si>
    <t>91400</t>
  </si>
  <si>
    <t>Přemístění svislé dopravní značky, informační cedule</t>
  </si>
  <si>
    <t>23a</t>
  </si>
  <si>
    <t>Dopravní značka D+M</t>
  </si>
  <si>
    <t>odhad : 20</t>
  </si>
  <si>
    <t>ztratné 15% : 32,27*1,15</t>
  </si>
  <si>
    <t>ztratné 15% : 4,23*1,15</t>
  </si>
  <si>
    <t>4,22+0,5</t>
  </si>
  <si>
    <t>1,46+1+3,38+3,38+1,6+3+9+7,43+3</t>
  </si>
  <si>
    <t>Š15 : 10,5</t>
  </si>
  <si>
    <t>ztratné 10% :33,2*1,1</t>
  </si>
  <si>
    <t>202503</t>
  </si>
  <si>
    <t>03 2025</t>
  </si>
  <si>
    <t>Vrstva geotextilie 300g/m2</t>
  </si>
  <si>
    <t>Dlažba standard přírodní 200 x 100 x 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</si>
</sst>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"/>
    <numFmt numFmtId="166" formatCode="#,##0.00\ &quot;Kč&quot;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  <font>
      <b/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0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1" xfId="0" applyNumberFormat="1" applyFont="1" applyBorder="1" applyAlignment="1">
      <alignment horizontal="right" vertical="center" inden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5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31" xfId="0" applyNumberFormat="1" applyFont="1" applyBorder="1" applyAlignment="1">
      <alignment vertical="center" wrapText="1" shrinkToFit="1"/>
    </xf>
    <xf numFmtId="4" fontId="5" fillId="0" borderId="31" xfId="0" applyNumberFormat="1" applyFont="1" applyBorder="1" applyAlignment="1">
      <alignment vertical="center" shrinkToFit="1"/>
    </xf>
    <xf numFmtId="4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shrinkToFit="1"/>
    </xf>
    <xf numFmtId="4" fontId="0" fillId="2" borderId="35" xfId="0" applyNumberFormat="1" applyFill="1" applyBorder="1" applyAlignment="1">
      <alignment vertical="center" shrinkToFit="1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3" fillId="0" borderId="25" xfId="0" applyFont="1" applyBorder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vertical="center" wrapText="1"/>
    </xf>
    <xf numFmtId="4" fontId="3" fillId="2" borderId="35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4" fontId="3" fillId="2" borderId="35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2" xfId="0" applyNumberFormat="1" applyFont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0" xfId="0" applyFont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0" xfId="0" applyFill="1" applyBorder="1"/>
    <xf numFmtId="0" fontId="0" fillId="4" borderId="20" xfId="0" applyFill="1" applyBorder="1" applyAlignment="1">
      <alignment horizontal="center"/>
    </xf>
    <xf numFmtId="49" fontId="0" fillId="4" borderId="20" xfId="0" applyNumberFormat="1" applyFill="1" applyBorder="1"/>
    <xf numFmtId="0" fontId="0" fillId="4" borderId="20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6" xfId="0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vertical="top"/>
    </xf>
    <xf numFmtId="0" fontId="5" fillId="2" borderId="17" xfId="0" applyFont="1" applyFill="1" applyBorder="1" applyAlignment="1">
      <alignment horizontal="center" vertical="top" shrinkToFit="1"/>
    </xf>
    <xf numFmtId="165" fontId="5" fillId="2" borderId="17" xfId="0" applyNumberFormat="1" applyFont="1" applyFill="1" applyBorder="1" applyAlignment="1">
      <alignment vertical="top" shrinkToFit="1"/>
    </xf>
    <xf numFmtId="4" fontId="5" fillId="2" borderId="17" xfId="0" applyNumberFormat="1" applyFont="1" applyFill="1" applyBorder="1" applyAlignment="1">
      <alignment vertical="top" shrinkToFit="1"/>
    </xf>
    <xf numFmtId="4" fontId="5" fillId="2" borderId="36" xfId="0" applyNumberFormat="1" applyFont="1" applyFill="1" applyBorder="1" applyAlignment="1">
      <alignment vertical="top" shrinkToFit="1"/>
    </xf>
    <xf numFmtId="4" fontId="5" fillId="2" borderId="21" xfId="0" applyNumberFormat="1" applyFont="1" applyFill="1" applyBorder="1" applyAlignment="1">
      <alignment vertical="top" shrinkToFit="1"/>
    </xf>
    <xf numFmtId="0" fontId="17" fillId="0" borderId="37" xfId="0" applyFont="1" applyBorder="1" applyAlignment="1">
      <alignment vertical="top"/>
    </xf>
    <xf numFmtId="49" fontId="17" fillId="0" borderId="38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5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5" fillId="2" borderId="17" xfId="0" applyNumberFormat="1" applyFont="1" applyFill="1" applyBorder="1" applyAlignment="1">
      <alignment horizontal="left" vertical="top" wrapText="1"/>
    </xf>
    <xf numFmtId="49" fontId="17" fillId="0" borderId="3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0" borderId="0" xfId="0" applyNumberFormat="1" applyFont="1"/>
    <xf numFmtId="0" fontId="21" fillId="0" borderId="0" xfId="0" applyFont="1" applyAlignment="1">
      <alignment horizontal="left"/>
    </xf>
    <xf numFmtId="0" fontId="0" fillId="0" borderId="35" xfId="0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21" fillId="0" borderId="0" xfId="2" applyFont="1" applyAlignment="1">
      <alignment horizontal="center"/>
    </xf>
    <xf numFmtId="0" fontId="23" fillId="0" borderId="0" xfId="0" applyFont="1"/>
    <xf numFmtId="0" fontId="0" fillId="5" borderId="35" xfId="0" applyFill="1" applyBorder="1"/>
    <xf numFmtId="0" fontId="0" fillId="5" borderId="34" xfId="0" applyFill="1" applyBorder="1"/>
    <xf numFmtId="0" fontId="0" fillId="5" borderId="35" xfId="0" applyFill="1" applyBorder="1" applyAlignment="1">
      <alignment horizontal="center"/>
    </xf>
    <xf numFmtId="0" fontId="0" fillId="5" borderId="21" xfId="0" applyFill="1" applyBorder="1"/>
    <xf numFmtId="0" fontId="0" fillId="5" borderId="33" xfId="0" applyFill="1" applyBorder="1"/>
    <xf numFmtId="0" fontId="0" fillId="6" borderId="6" xfId="0" applyFill="1" applyBorder="1"/>
    <xf numFmtId="0" fontId="0" fillId="6" borderId="43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5" xfId="0" applyFont="1" applyBorder="1" applyAlignment="1">
      <alignment wrapText="1"/>
    </xf>
    <xf numFmtId="0" fontId="0" fillId="0" borderId="43" xfId="0" applyBorder="1"/>
    <xf numFmtId="4" fontId="0" fillId="0" borderId="43" xfId="0" applyNumberFormat="1" applyBorder="1"/>
    <xf numFmtId="0" fontId="0" fillId="0" borderId="35" xfId="0" applyBorder="1"/>
    <xf numFmtId="0" fontId="0" fillId="0" borderId="43" xfId="0" applyBorder="1" applyAlignment="1">
      <alignment wrapText="1"/>
    </xf>
    <xf numFmtId="0" fontId="0" fillId="0" borderId="10" xfId="0" applyBorder="1"/>
    <xf numFmtId="0" fontId="0" fillId="0" borderId="43" xfId="0" applyBorder="1" applyAlignment="1">
      <alignment horizontal="center"/>
    </xf>
    <xf numFmtId="4" fontId="0" fillId="0" borderId="44" xfId="0" applyNumberFormat="1" applyBorder="1"/>
    <xf numFmtId="0" fontId="0" fillId="5" borderId="0" xfId="0" applyFill="1"/>
    <xf numFmtId="166" fontId="5" fillId="5" borderId="0" xfId="0" applyNumberFormat="1" applyFont="1" applyFill="1"/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wrapText="1"/>
    </xf>
    <xf numFmtId="4" fontId="13" fillId="0" borderId="33" xfId="0" applyNumberFormat="1" applyFont="1" applyBorder="1" applyAlignment="1">
      <alignment horizontal="right" vertical="center" indent="1"/>
    </xf>
    <xf numFmtId="0" fontId="0" fillId="0" borderId="34" xfId="0" applyBorder="1" applyAlignment="1">
      <alignment horizontal="left" vertical="center" indent="1"/>
    </xf>
    <xf numFmtId="1" fontId="5" fillId="0" borderId="33" xfId="0" applyNumberFormat="1" applyFont="1" applyBorder="1" applyAlignment="1">
      <alignment horizontal="right" vertical="center" wrapText="1"/>
    </xf>
    <xf numFmtId="0" fontId="0" fillId="0" borderId="34" xfId="0" applyBorder="1" applyAlignment="1">
      <alignment horizontal="left" wrapText="1"/>
    </xf>
    <xf numFmtId="1" fontId="5" fillId="0" borderId="10" xfId="0" applyNumberFormat="1" applyFont="1" applyBorder="1" applyAlignment="1">
      <alignment horizontal="right" vertical="center" wrapText="1"/>
    </xf>
    <xf numFmtId="0" fontId="0" fillId="0" borderId="21" xfId="0" applyBorder="1" applyAlignment="1">
      <alignment horizontal="left" vertical="center" indent="1"/>
    </xf>
    <xf numFmtId="4" fontId="11" fillId="0" borderId="0" xfId="0" applyNumberFormat="1" applyFont="1" applyAlignment="1">
      <alignment horizontal="right" vertical="center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" fontId="5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0" fillId="2" borderId="33" xfId="0" applyNumberFormat="1" applyFill="1" applyBorder="1" applyAlignment="1">
      <alignment vertical="center"/>
    </xf>
    <xf numFmtId="4" fontId="0" fillId="2" borderId="34" xfId="0" applyNumberForma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25" fillId="0" borderId="33" xfId="0" applyNumberFormat="1" applyFont="1" applyBorder="1" applyAlignment="1">
      <alignment vertical="center"/>
    </xf>
    <xf numFmtId="4" fontId="25" fillId="0" borderId="34" xfId="0" applyNumberFormat="1" applyFont="1" applyBorder="1" applyAlignment="1">
      <alignment vertical="center"/>
    </xf>
    <xf numFmtId="49" fontId="6" fillId="2" borderId="17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7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1" xfId="0" applyNumberFormat="1" applyFont="1" applyBorder="1" applyAlignment="1">
      <alignment horizontal="right" vertical="center" inden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4" fontId="13" fillId="0" borderId="33" xfId="0" applyNumberFormat="1" applyFont="1" applyBorder="1" applyAlignment="1">
      <alignment horizontal="right" vertical="center" indent="1"/>
    </xf>
    <xf numFmtId="0" fontId="0" fillId="0" borderId="14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4" fontId="25" fillId="0" borderId="33" xfId="0" applyNumberFormat="1" applyFont="1" applyBorder="1" applyAlignment="1">
      <alignment horizontal="right" vertical="center"/>
    </xf>
    <xf numFmtId="4" fontId="25" fillId="0" borderId="34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25" fillId="0" borderId="10" xfId="0" applyNumberFormat="1" applyFont="1" applyBorder="1" applyAlignment="1">
      <alignment horizontal="right" vertical="center"/>
    </xf>
    <xf numFmtId="4" fontId="25" fillId="0" borderId="6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0" borderId="0" xfId="0" applyFont="1" applyAlignment="1">
      <alignment horizontal="center"/>
    </xf>
    <xf numFmtId="49" fontId="0" fillId="0" borderId="34" xfId="0" applyNumberForma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4" fontId="0" fillId="7" borderId="43" xfId="0" applyNumberFormat="1" applyFill="1" applyBorder="1"/>
  </cellXfs>
  <cellStyles count="3">
    <cellStyle name="Normální" xfId="0" builtinId="0"/>
    <cellStyle name="normální 2" xfId="1" xr:uid="{00000000-0005-0000-0000-000001000000}"/>
    <cellStyle name="normální_POL.XLS" xfId="2" xr:uid="{8C44B517-7399-4DC8-9362-D77EC702C08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53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1" t="s">
        <v>36</v>
      </c>
      <c r="B1" s="250" t="s">
        <v>4</v>
      </c>
      <c r="C1" s="251"/>
      <c r="D1" s="251"/>
      <c r="E1" s="251"/>
      <c r="F1" s="251"/>
      <c r="G1" s="251"/>
      <c r="H1" s="251"/>
      <c r="I1" s="251"/>
      <c r="J1" s="252"/>
    </row>
    <row r="2" spans="1:15" ht="36" customHeight="1" x14ac:dyDescent="0.2">
      <c r="A2" s="2"/>
      <c r="B2" s="65" t="s">
        <v>22</v>
      </c>
      <c r="C2" s="66"/>
      <c r="D2" s="67" t="s">
        <v>254</v>
      </c>
      <c r="E2" s="255" t="s">
        <v>44</v>
      </c>
      <c r="F2" s="256"/>
      <c r="G2" s="256"/>
      <c r="H2" s="256"/>
      <c r="I2" s="256"/>
      <c r="J2" s="257"/>
      <c r="O2" s="1"/>
    </row>
    <row r="3" spans="1:15" ht="27" customHeight="1" x14ac:dyDescent="0.2">
      <c r="A3" s="2"/>
      <c r="B3" s="68" t="s">
        <v>42</v>
      </c>
      <c r="C3" s="66"/>
      <c r="D3" s="69" t="s">
        <v>39</v>
      </c>
      <c r="E3" s="258" t="s">
        <v>218</v>
      </c>
      <c r="F3" s="259"/>
      <c r="G3" s="259"/>
      <c r="H3" s="259"/>
      <c r="I3" s="259"/>
      <c r="J3" s="260"/>
    </row>
    <row r="4" spans="1:15" ht="23.25" customHeight="1" x14ac:dyDescent="0.2">
      <c r="A4" s="64">
        <v>182</v>
      </c>
      <c r="B4" s="70" t="s">
        <v>43</v>
      </c>
      <c r="C4" s="71"/>
      <c r="D4" s="72" t="s">
        <v>39</v>
      </c>
      <c r="E4" s="239" t="s">
        <v>40</v>
      </c>
      <c r="F4" s="240"/>
      <c r="G4" s="240"/>
      <c r="H4" s="240"/>
      <c r="I4" s="240"/>
      <c r="J4" s="241"/>
    </row>
    <row r="5" spans="1:15" ht="24" customHeight="1" x14ac:dyDescent="0.2">
      <c r="A5" s="2"/>
      <c r="B5" s="30" t="s">
        <v>21</v>
      </c>
      <c r="D5" s="244"/>
      <c r="E5" s="245"/>
      <c r="F5" s="245"/>
      <c r="G5" s="245"/>
      <c r="H5" s="17" t="s">
        <v>38</v>
      </c>
      <c r="I5" s="21"/>
      <c r="J5" s="8"/>
    </row>
    <row r="6" spans="1:15" ht="15.75" customHeight="1" x14ac:dyDescent="0.2">
      <c r="A6" s="2"/>
      <c r="B6" s="27"/>
      <c r="C6" s="49"/>
      <c r="D6" s="246"/>
      <c r="E6" s="247"/>
      <c r="F6" s="247"/>
      <c r="G6" s="247"/>
      <c r="H6" s="17" t="s">
        <v>34</v>
      </c>
      <c r="I6" s="21"/>
      <c r="J6" s="8"/>
    </row>
    <row r="7" spans="1:15" ht="15.75" customHeight="1" x14ac:dyDescent="0.2">
      <c r="A7" s="2"/>
      <c r="B7" s="28"/>
      <c r="C7" s="50"/>
      <c r="D7" s="47"/>
      <c r="E7" s="248"/>
      <c r="F7" s="249"/>
      <c r="G7" s="249"/>
      <c r="H7" s="23"/>
      <c r="I7" s="22"/>
      <c r="J7" s="33"/>
    </row>
    <row r="8" spans="1:15" ht="24" customHeight="1" x14ac:dyDescent="0.2">
      <c r="A8" s="2"/>
      <c r="B8" s="30" t="s">
        <v>20</v>
      </c>
      <c r="D8" s="45"/>
      <c r="H8" s="17" t="s">
        <v>38</v>
      </c>
      <c r="I8" s="21"/>
      <c r="J8" s="8"/>
    </row>
    <row r="9" spans="1:15" ht="15.75" customHeight="1" x14ac:dyDescent="0.2">
      <c r="A9" s="2"/>
      <c r="B9" s="2"/>
      <c r="D9" s="45"/>
      <c r="H9" s="17" t="s">
        <v>34</v>
      </c>
      <c r="I9" s="21"/>
      <c r="J9" s="8"/>
    </row>
    <row r="10" spans="1:15" ht="15.75" customHeight="1" x14ac:dyDescent="0.2">
      <c r="A10" s="2"/>
      <c r="B10" s="34"/>
      <c r="C10" s="50"/>
      <c r="D10" s="47"/>
      <c r="E10" s="51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62"/>
      <c r="E11" s="262"/>
      <c r="F11" s="262"/>
      <c r="G11" s="262"/>
      <c r="H11" s="17" t="s">
        <v>38</v>
      </c>
      <c r="I11" s="73"/>
      <c r="J11" s="8"/>
    </row>
    <row r="12" spans="1:15" ht="15.75" customHeight="1" x14ac:dyDescent="0.2">
      <c r="A12" s="2"/>
      <c r="B12" s="27"/>
      <c r="C12" s="49"/>
      <c r="D12" s="238"/>
      <c r="E12" s="238"/>
      <c r="F12" s="238"/>
      <c r="G12" s="238"/>
      <c r="H12" s="17" t="s">
        <v>34</v>
      </c>
      <c r="I12" s="73"/>
      <c r="J12" s="8"/>
    </row>
    <row r="13" spans="1:15" ht="15.75" customHeight="1" x14ac:dyDescent="0.2">
      <c r="A13" s="2"/>
      <c r="B13" s="28"/>
      <c r="C13" s="50"/>
      <c r="D13" s="74"/>
      <c r="E13" s="242"/>
      <c r="F13" s="243"/>
      <c r="G13" s="243"/>
      <c r="H13" s="18"/>
      <c r="I13" s="22"/>
      <c r="J13" s="33"/>
    </row>
    <row r="14" spans="1:15" ht="32.25" customHeight="1" x14ac:dyDescent="0.2">
      <c r="A14" s="2"/>
      <c r="B14" s="34" t="s">
        <v>32</v>
      </c>
      <c r="C14" s="52"/>
      <c r="D14" s="48"/>
      <c r="E14" s="261"/>
      <c r="F14" s="261"/>
      <c r="G14" s="263"/>
      <c r="H14" s="263"/>
      <c r="I14" s="263" t="s">
        <v>29</v>
      </c>
      <c r="J14" s="264"/>
    </row>
    <row r="15" spans="1:15" ht="23.25" customHeight="1" x14ac:dyDescent="0.2">
      <c r="A15" s="131" t="s">
        <v>24</v>
      </c>
      <c r="B15" s="37" t="s">
        <v>24</v>
      </c>
      <c r="C15" s="53"/>
      <c r="D15" s="54"/>
      <c r="E15" s="233"/>
      <c r="F15" s="234"/>
      <c r="G15" s="233"/>
      <c r="H15" s="234"/>
      <c r="I15" s="233">
        <f>SUMIF(F50:F59,A15,I50:I59)+SUMIF(F50:F59,"PSU",I50:I59)</f>
        <v>0</v>
      </c>
      <c r="J15" s="235"/>
    </row>
    <row r="16" spans="1:15" ht="23.25" customHeight="1" x14ac:dyDescent="0.2">
      <c r="A16" s="131" t="s">
        <v>25</v>
      </c>
      <c r="B16" s="37" t="s">
        <v>25</v>
      </c>
      <c r="C16" s="53"/>
      <c r="D16" s="54"/>
      <c r="E16" s="233"/>
      <c r="F16" s="234"/>
      <c r="G16" s="233"/>
      <c r="H16" s="234"/>
      <c r="I16" s="233">
        <f>SUMIF(F50:F59,A16,I50:I59)</f>
        <v>0</v>
      </c>
      <c r="J16" s="235"/>
    </row>
    <row r="17" spans="1:10" ht="23.25" customHeight="1" x14ac:dyDescent="0.2">
      <c r="A17" s="131" t="s">
        <v>26</v>
      </c>
      <c r="B17" s="37" t="s">
        <v>26</v>
      </c>
      <c r="C17" s="53"/>
      <c r="D17" s="54"/>
      <c r="E17" s="233"/>
      <c r="F17" s="234"/>
      <c r="G17" s="233"/>
      <c r="H17" s="234"/>
      <c r="I17" s="233">
        <f>SUMIF(F50:F59,A17,I50:I59)</f>
        <v>0</v>
      </c>
      <c r="J17" s="235"/>
    </row>
    <row r="18" spans="1:10" ht="23.25" customHeight="1" x14ac:dyDescent="0.2">
      <c r="A18" s="131" t="s">
        <v>67</v>
      </c>
      <c r="B18" s="37" t="s">
        <v>27</v>
      </c>
      <c r="C18" s="53"/>
      <c r="D18" s="54"/>
      <c r="E18" s="233"/>
      <c r="F18" s="234"/>
      <c r="G18" s="233"/>
      <c r="H18" s="234"/>
      <c r="I18" s="233">
        <f>SUMIF(F50:F59,A18,I50:I59)</f>
        <v>0</v>
      </c>
      <c r="J18" s="235"/>
    </row>
    <row r="19" spans="1:10" ht="23.25" customHeight="1" x14ac:dyDescent="0.2">
      <c r="A19" s="131" t="s">
        <v>68</v>
      </c>
      <c r="B19" s="37" t="s">
        <v>28</v>
      </c>
      <c r="C19" s="53"/>
      <c r="D19" s="54"/>
      <c r="E19" s="233"/>
      <c r="F19" s="234"/>
      <c r="G19" s="233"/>
      <c r="H19" s="234"/>
      <c r="I19" s="233">
        <f>SUMIF(F50:F59,A19,I50:I59)</f>
        <v>0</v>
      </c>
      <c r="J19" s="235"/>
    </row>
    <row r="20" spans="1:10" ht="23.25" customHeight="1" x14ac:dyDescent="0.2">
      <c r="A20" s="131"/>
      <c r="B20" s="37" t="s">
        <v>235</v>
      </c>
      <c r="C20" s="218"/>
      <c r="D20" s="219"/>
      <c r="E20" s="220"/>
      <c r="F20" s="63"/>
      <c r="G20" s="220"/>
      <c r="H20" s="63"/>
      <c r="I20" s="269">
        <f>+I60</f>
        <v>0</v>
      </c>
      <c r="J20" s="235"/>
    </row>
    <row r="21" spans="1:10" ht="23.25" customHeight="1" x14ac:dyDescent="0.2">
      <c r="A21" s="2"/>
      <c r="B21" s="42" t="s">
        <v>29</v>
      </c>
      <c r="C21" s="55"/>
      <c r="D21" s="56"/>
      <c r="E21" s="236"/>
      <c r="F21" s="265"/>
      <c r="G21" s="236"/>
      <c r="H21" s="265"/>
      <c r="I21" s="236">
        <f>SUM(I15:J20)</f>
        <v>0</v>
      </c>
      <c r="J21" s="237"/>
    </row>
    <row r="22" spans="1:10" ht="33" customHeight="1" x14ac:dyDescent="0.2">
      <c r="A22" s="2"/>
      <c r="B22" s="40" t="s">
        <v>33</v>
      </c>
      <c r="C22" s="53"/>
      <c r="D22" s="54"/>
      <c r="E22" s="57"/>
      <c r="F22" s="38"/>
      <c r="G22" s="32"/>
      <c r="H22" s="32"/>
      <c r="I22" s="32"/>
      <c r="J22" s="39"/>
    </row>
    <row r="23" spans="1:10" ht="23.25" customHeight="1" x14ac:dyDescent="0.2">
      <c r="A23" s="2"/>
      <c r="B23" s="270" t="s">
        <v>12</v>
      </c>
      <c r="C23" s="271"/>
      <c r="D23" s="272"/>
      <c r="E23" s="222">
        <v>12</v>
      </c>
      <c r="F23" s="221" t="s">
        <v>0</v>
      </c>
      <c r="G23" s="253">
        <v>0</v>
      </c>
      <c r="H23" s="254"/>
      <c r="I23" s="254"/>
      <c r="J23" s="39" t="str">
        <f t="shared" ref="J23:J29" si="0">Mena</f>
        <v>CZK</v>
      </c>
    </row>
    <row r="24" spans="1:10" ht="23.25" hidden="1" customHeight="1" x14ac:dyDescent="0.2">
      <c r="A24" s="2"/>
      <c r="B24" s="37" t="s">
        <v>13</v>
      </c>
      <c r="C24" s="218"/>
      <c r="D24" s="223"/>
      <c r="E24" s="222">
        <f>SazbaDPH1</f>
        <v>12</v>
      </c>
      <c r="F24" s="221" t="s">
        <v>0</v>
      </c>
      <c r="G24" s="273">
        <v>0</v>
      </c>
      <c r="H24" s="274"/>
      <c r="I24" s="274"/>
      <c r="J24" s="39" t="str">
        <f t="shared" si="0"/>
        <v>CZK</v>
      </c>
    </row>
    <row r="25" spans="1:10" ht="23.25" customHeight="1" x14ac:dyDescent="0.2">
      <c r="A25" s="2"/>
      <c r="B25" s="270" t="s">
        <v>13</v>
      </c>
      <c r="C25" s="271"/>
      <c r="D25" s="272"/>
      <c r="E25" s="222">
        <v>12</v>
      </c>
      <c r="F25" s="221" t="s">
        <v>0</v>
      </c>
      <c r="G25" s="273">
        <v>0</v>
      </c>
      <c r="H25" s="274"/>
      <c r="I25" s="274"/>
      <c r="J25" s="39" t="str">
        <f t="shared" si="0"/>
        <v>CZK</v>
      </c>
    </row>
    <row r="26" spans="1:10" ht="23.25" customHeight="1" x14ac:dyDescent="0.2">
      <c r="A26" s="2"/>
      <c r="B26" s="31" t="s">
        <v>15</v>
      </c>
      <c r="C26" s="58"/>
      <c r="D26" s="52"/>
      <c r="E26" s="224">
        <f ca="1">SazbaDPH2</f>
        <v>21</v>
      </c>
      <c r="F26" s="29" t="s">
        <v>0</v>
      </c>
      <c r="G26" s="277">
        <f>+I21</f>
        <v>0</v>
      </c>
      <c r="H26" s="278"/>
      <c r="I26" s="278"/>
      <c r="J26" s="39" t="str">
        <f t="shared" si="0"/>
        <v>CZK</v>
      </c>
    </row>
    <row r="27" spans="1:10" ht="23.25" hidden="1" customHeight="1" x14ac:dyDescent="0.2">
      <c r="A27" s="2"/>
      <c r="B27" s="270" t="s">
        <v>14</v>
      </c>
      <c r="C27" s="271"/>
      <c r="D27" s="272"/>
      <c r="E27" s="222">
        <v>21</v>
      </c>
      <c r="F27" s="221" t="s">
        <v>0</v>
      </c>
      <c r="G27" s="253">
        <f>I21</f>
        <v>0</v>
      </c>
      <c r="H27" s="254"/>
      <c r="I27" s="254"/>
      <c r="J27" s="36" t="str">
        <f t="shared" si="0"/>
        <v>CZK</v>
      </c>
    </row>
    <row r="28" spans="1:10" ht="23.25" customHeight="1" thickBot="1" x14ac:dyDescent="0.25">
      <c r="A28" s="2">
        <f>ZakladDPHSni+ZakladDPHZakl</f>
        <v>0</v>
      </c>
      <c r="B28" s="270" t="s">
        <v>15</v>
      </c>
      <c r="C28" s="271"/>
      <c r="D28" s="272"/>
      <c r="E28" s="222">
        <v>21</v>
      </c>
      <c r="F28" s="225" t="s">
        <v>0</v>
      </c>
      <c r="G28" s="226"/>
      <c r="H28" s="226"/>
      <c r="I28" s="226">
        <f>+ZakladDPHZakl*0.21</f>
        <v>0</v>
      </c>
      <c r="J28" s="39" t="str">
        <f t="shared" si="0"/>
        <v>CZK</v>
      </c>
    </row>
    <row r="29" spans="1:10" ht="27.75" customHeight="1" thickBot="1" x14ac:dyDescent="0.25">
      <c r="A29" s="2">
        <f>(A28-INT(A28))*100</f>
        <v>0</v>
      </c>
      <c r="B29" s="104" t="s">
        <v>23</v>
      </c>
      <c r="C29" s="105"/>
      <c r="D29" s="105"/>
      <c r="E29" s="106"/>
      <c r="F29" s="107"/>
      <c r="G29" s="276">
        <f>ROUND(ZakladDPHZakl+I28,0)</f>
        <v>0</v>
      </c>
      <c r="H29" s="279"/>
      <c r="I29" s="279"/>
      <c r="J29" s="108" t="str">
        <f t="shared" si="0"/>
        <v>CZK</v>
      </c>
    </row>
    <row r="30" spans="1:10" ht="27.75" hidden="1" customHeight="1" thickBot="1" x14ac:dyDescent="0.25">
      <c r="A30" s="2"/>
      <c r="B30" s="104" t="s">
        <v>35</v>
      </c>
      <c r="C30" s="109"/>
      <c r="D30" s="109"/>
      <c r="E30" s="109"/>
      <c r="F30" s="110"/>
      <c r="G30" s="276">
        <f>ZakladDPHSni+DPHSni+ZakladDPHZakl+DPHZakl+Zaokrouhleni</f>
        <v>0</v>
      </c>
      <c r="H30" s="276"/>
      <c r="I30" s="276"/>
      <c r="J30" s="111" t="s">
        <v>47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6"/>
      <c r="C33" s="59" t="s">
        <v>11</v>
      </c>
      <c r="D33" s="60"/>
      <c r="E33" s="60"/>
      <c r="F33" s="15" t="s">
        <v>10</v>
      </c>
      <c r="G33" s="25"/>
      <c r="H33" s="26"/>
      <c r="I33" s="25"/>
      <c r="J33" s="9"/>
    </row>
    <row r="34" spans="1:10" ht="47.25" customHeight="1" x14ac:dyDescent="0.2">
      <c r="A34" s="2"/>
      <c r="B34" s="2"/>
      <c r="J34" s="9"/>
    </row>
    <row r="35" spans="1:10" s="20" customFormat="1" ht="18.75" customHeight="1" x14ac:dyDescent="0.2">
      <c r="A35" s="19"/>
      <c r="B35" s="19"/>
      <c r="C35" s="61"/>
      <c r="D35" s="280"/>
      <c r="E35" s="281"/>
      <c r="G35" s="282"/>
      <c r="H35" s="283"/>
      <c r="I35" s="283"/>
      <c r="J35" s="24"/>
    </row>
    <row r="36" spans="1:10" ht="12.75" customHeight="1" x14ac:dyDescent="0.2">
      <c r="A36" s="2"/>
      <c r="B36" s="2"/>
      <c r="D36" s="275" t="s">
        <v>2</v>
      </c>
      <c r="E36" s="275"/>
      <c r="H36" s="10" t="s">
        <v>3</v>
      </c>
      <c r="J36" s="9"/>
    </row>
    <row r="37" spans="1:10" ht="13.5" customHeight="1" thickBot="1" x14ac:dyDescent="0.25">
      <c r="A37" s="11"/>
      <c r="B37" s="11"/>
      <c r="C37" s="62"/>
      <c r="D37" s="62"/>
      <c r="E37" s="62"/>
      <c r="F37" s="12"/>
      <c r="G37" s="12"/>
      <c r="H37" s="12"/>
      <c r="I37" s="12"/>
      <c r="J37" s="13"/>
    </row>
    <row r="38" spans="1:10" ht="27" hidden="1" customHeight="1" x14ac:dyDescent="0.2">
      <c r="B38" s="77" t="s">
        <v>16</v>
      </c>
      <c r="C38" s="78"/>
      <c r="D38" s="78"/>
      <c r="E38" s="78"/>
      <c r="F38" s="79"/>
      <c r="G38" s="79"/>
      <c r="H38" s="79"/>
      <c r="I38" s="79"/>
      <c r="J38" s="80"/>
    </row>
    <row r="39" spans="1:10" ht="25.5" hidden="1" customHeight="1" x14ac:dyDescent="0.2">
      <c r="A39" s="76" t="s">
        <v>37</v>
      </c>
      <c r="B39" s="81" t="s">
        <v>17</v>
      </c>
      <c r="C39" s="82" t="s">
        <v>5</v>
      </c>
      <c r="D39" s="82"/>
      <c r="E39" s="82"/>
      <c r="F39" s="83" t="str">
        <f>B23</f>
        <v>Základ pro sníženou DPH</v>
      </c>
      <c r="G39" s="83" t="str">
        <f>B26</f>
        <v xml:space="preserve">Základní DPH </v>
      </c>
      <c r="H39" s="84" t="s">
        <v>18</v>
      </c>
      <c r="I39" s="85" t="s">
        <v>1</v>
      </c>
      <c r="J39" s="86" t="s">
        <v>0</v>
      </c>
    </row>
    <row r="40" spans="1:10" ht="25.5" hidden="1" customHeight="1" x14ac:dyDescent="0.2">
      <c r="A40" s="76">
        <v>1</v>
      </c>
      <c r="B40" s="87" t="s">
        <v>45</v>
      </c>
      <c r="C40" s="230"/>
      <c r="D40" s="230"/>
      <c r="E40" s="230"/>
      <c r="F40" s="88">
        <f>'01 01 Pol'!AE93</f>
        <v>0</v>
      </c>
      <c r="G40" s="89">
        <f>'01 01 Pol'!AF93</f>
        <v>0</v>
      </c>
      <c r="H40" s="90"/>
      <c r="I40" s="91">
        <f>F40+G40+H40</f>
        <v>0</v>
      </c>
      <c r="J40" s="92" t="e">
        <f ca="1">IF(_xlfn.SINGLE(CenaCelkemVypocet)=0,"",I40/_xlfn.SINGLE(CenaCelkemVypocet)*100)</f>
        <v>#NAME?</v>
      </c>
    </row>
    <row r="41" spans="1:10" ht="25.5" hidden="1" customHeight="1" x14ac:dyDescent="0.2">
      <c r="A41" s="76">
        <v>2</v>
      </c>
      <c r="B41" s="93" t="s">
        <v>39</v>
      </c>
      <c r="C41" s="229" t="s">
        <v>41</v>
      </c>
      <c r="D41" s="229"/>
      <c r="E41" s="229"/>
      <c r="F41" s="94">
        <f>'01 01 Pol'!AE93</f>
        <v>0</v>
      </c>
      <c r="G41" s="95">
        <f>'01 01 Pol'!AF93</f>
        <v>0</v>
      </c>
      <c r="H41" s="95"/>
      <c r="I41" s="96">
        <f>F41+G41+H41</f>
        <v>0</v>
      </c>
      <c r="J41" s="97" t="e">
        <f ca="1">IF(_xlfn.SINGLE(CenaCelkemVypocet)=0,"",I41/_xlfn.SINGLE(CenaCelkemVypocet)*100)</f>
        <v>#NAME?</v>
      </c>
    </row>
    <row r="42" spans="1:10" ht="25.5" hidden="1" customHeight="1" x14ac:dyDescent="0.2">
      <c r="A42" s="76">
        <v>3</v>
      </c>
      <c r="B42" s="98" t="s">
        <v>39</v>
      </c>
      <c r="C42" s="230" t="s">
        <v>40</v>
      </c>
      <c r="D42" s="230"/>
      <c r="E42" s="230"/>
      <c r="F42" s="99">
        <f>'01 01 Pol'!AE93</f>
        <v>0</v>
      </c>
      <c r="G42" s="90">
        <f>'01 01 Pol'!AF93</f>
        <v>0</v>
      </c>
      <c r="H42" s="90"/>
      <c r="I42" s="91">
        <f>F42+G42+H42</f>
        <v>0</v>
      </c>
      <c r="J42" s="92" t="e">
        <f ca="1">IF(_xlfn.SINGLE(CenaCelkemVypocet)=0,"",I42/_xlfn.SINGLE(CenaCelkemVypocet)*100)</f>
        <v>#NAME?</v>
      </c>
    </row>
    <row r="43" spans="1:10" ht="25.5" hidden="1" customHeight="1" x14ac:dyDescent="0.2">
      <c r="A43" s="76"/>
      <c r="B43" s="231" t="s">
        <v>46</v>
      </c>
      <c r="C43" s="232"/>
      <c r="D43" s="232"/>
      <c r="E43" s="232"/>
      <c r="F43" s="100">
        <f>SUMIF(A40:A42,"=1",F40:F42)</f>
        <v>0</v>
      </c>
      <c r="G43" s="101">
        <f>SUMIF(A40:A42,"=1",G40:G42)</f>
        <v>0</v>
      </c>
      <c r="H43" s="101">
        <f>SUMIF(A40:A42,"=1",H40:H42)</f>
        <v>0</v>
      </c>
      <c r="I43" s="102">
        <f>SUMIF(A40:A42,"=1",I40:I42)</f>
        <v>0</v>
      </c>
      <c r="J43" s="103" t="e">
        <f ca="1">SUMIF(A40:A42,"=1",J40:J42)</f>
        <v>#NAME?</v>
      </c>
    </row>
    <row r="47" spans="1:10" ht="15.75" x14ac:dyDescent="0.25">
      <c r="B47" s="112" t="s">
        <v>48</v>
      </c>
    </row>
    <row r="49" spans="1:10" ht="25.5" customHeight="1" x14ac:dyDescent="0.2">
      <c r="A49" s="114"/>
      <c r="B49" s="117" t="s">
        <v>17</v>
      </c>
      <c r="C49" s="117" t="s">
        <v>5</v>
      </c>
      <c r="D49" s="118"/>
      <c r="E49" s="118"/>
      <c r="F49" s="119" t="s">
        <v>49</v>
      </c>
      <c r="G49" s="119"/>
      <c r="H49" s="119"/>
      <c r="I49" s="119" t="s">
        <v>29</v>
      </c>
      <c r="J49" s="119" t="s">
        <v>0</v>
      </c>
    </row>
    <row r="50" spans="1:10" ht="36.75" customHeight="1" x14ac:dyDescent="0.2">
      <c r="A50" s="115"/>
      <c r="B50" s="120" t="s">
        <v>50</v>
      </c>
      <c r="C50" s="227" t="s">
        <v>51</v>
      </c>
      <c r="D50" s="228"/>
      <c r="E50" s="228"/>
      <c r="F50" s="129" t="s">
        <v>24</v>
      </c>
      <c r="G50" s="121"/>
      <c r="H50" s="121"/>
      <c r="I50" s="121">
        <f>'01 01 Pol'!G8</f>
        <v>0</v>
      </c>
      <c r="J50" s="126" t="str">
        <f>IF(I61=0,"",I50/I61*100)</f>
        <v/>
      </c>
    </row>
    <row r="51" spans="1:10" ht="36.75" customHeight="1" x14ac:dyDescent="0.2">
      <c r="A51" s="115"/>
      <c r="B51" s="120" t="s">
        <v>52</v>
      </c>
      <c r="C51" s="227" t="s">
        <v>53</v>
      </c>
      <c r="D51" s="228"/>
      <c r="E51" s="228"/>
      <c r="F51" s="129" t="s">
        <v>24</v>
      </c>
      <c r="G51" s="121"/>
      <c r="H51" s="121"/>
      <c r="I51" s="121">
        <f>'01 01 Pol'!G38</f>
        <v>0</v>
      </c>
      <c r="J51" s="126" t="str">
        <f>IF(I61=0,"",I51/I61*100)</f>
        <v/>
      </c>
    </row>
    <row r="52" spans="1:10" ht="36.75" customHeight="1" x14ac:dyDescent="0.2">
      <c r="A52" s="115"/>
      <c r="B52" s="120" t="s">
        <v>54</v>
      </c>
      <c r="C52" s="227" t="s">
        <v>55</v>
      </c>
      <c r="D52" s="228"/>
      <c r="E52" s="228"/>
      <c r="F52" s="129" t="s">
        <v>24</v>
      </c>
      <c r="G52" s="121"/>
      <c r="H52" s="121"/>
      <c r="I52" s="121">
        <f>'01 01 Pol'!G45</f>
        <v>0</v>
      </c>
      <c r="J52" s="126" t="str">
        <f>IF(I61=0,"",I52/I61*100)</f>
        <v/>
      </c>
    </row>
    <row r="53" spans="1:10" ht="36.75" customHeight="1" x14ac:dyDescent="0.2">
      <c r="A53" s="115"/>
      <c r="B53" s="120" t="s">
        <v>56</v>
      </c>
      <c r="C53" s="227" t="s">
        <v>57</v>
      </c>
      <c r="D53" s="228"/>
      <c r="E53" s="228"/>
      <c r="F53" s="129" t="s">
        <v>24</v>
      </c>
      <c r="G53" s="121"/>
      <c r="H53" s="121"/>
      <c r="I53" s="121">
        <f>'01 01 Pol'!G60</f>
        <v>0</v>
      </c>
      <c r="J53" s="126" t="str">
        <f>IF(I61=0,"",I53/I61*100)</f>
        <v/>
      </c>
    </row>
    <row r="54" spans="1:10" ht="36.75" customHeight="1" x14ac:dyDescent="0.2">
      <c r="A54" s="115"/>
      <c r="B54" s="120" t="s">
        <v>58</v>
      </c>
      <c r="C54" s="227" t="s">
        <v>59</v>
      </c>
      <c r="D54" s="228"/>
      <c r="E54" s="228"/>
      <c r="F54" s="129" t="s">
        <v>24</v>
      </c>
      <c r="G54" s="121"/>
      <c r="H54" s="121"/>
      <c r="I54" s="121">
        <f>'01 01 Pol'!G69</f>
        <v>0</v>
      </c>
      <c r="J54" s="126" t="str">
        <f>IF(I61=0,"",I54/I61*100)</f>
        <v/>
      </c>
    </row>
    <row r="55" spans="1:10" ht="36.75" customHeight="1" x14ac:dyDescent="0.2">
      <c r="A55" s="115"/>
      <c r="B55" s="120" t="s">
        <v>60</v>
      </c>
      <c r="C55" s="227" t="s">
        <v>61</v>
      </c>
      <c r="D55" s="228"/>
      <c r="E55" s="228"/>
      <c r="F55" s="129" t="s">
        <v>24</v>
      </c>
      <c r="G55" s="121"/>
      <c r="H55" s="121"/>
      <c r="I55" s="121">
        <f>'01 01 Pol'!G74</f>
        <v>0</v>
      </c>
      <c r="J55" s="126" t="str">
        <f>IF(I61=0,"",I55/I61*100)</f>
        <v/>
      </c>
    </row>
    <row r="56" spans="1:10" ht="36.75" customHeight="1" x14ac:dyDescent="0.2">
      <c r="A56" s="115"/>
      <c r="B56" s="120" t="s">
        <v>62</v>
      </c>
      <c r="C56" s="227" t="s">
        <v>63</v>
      </c>
      <c r="D56" s="228"/>
      <c r="E56" s="228"/>
      <c r="F56" s="129" t="s">
        <v>26</v>
      </c>
      <c r="G56" s="121"/>
      <c r="H56" s="121"/>
      <c r="I56" s="121">
        <f>'01 01 Pol'!G76</f>
        <v>0</v>
      </c>
      <c r="J56" s="126" t="str">
        <f>IF(I61=0,"",I56/I61*100)</f>
        <v/>
      </c>
    </row>
    <row r="57" spans="1:10" ht="36.75" customHeight="1" x14ac:dyDescent="0.2">
      <c r="A57" s="115"/>
      <c r="B57" s="120" t="s">
        <v>64</v>
      </c>
      <c r="C57" s="227" t="s">
        <v>65</v>
      </c>
      <c r="D57" s="228"/>
      <c r="E57" s="228"/>
      <c r="F57" s="129" t="s">
        <v>66</v>
      </c>
      <c r="G57" s="121"/>
      <c r="H57" s="121"/>
      <c r="I57" s="121">
        <f>'01 01 Pol'!G78</f>
        <v>0</v>
      </c>
      <c r="J57" s="126" t="str">
        <f>IF(I61=0,"",I57/I61*100)</f>
        <v/>
      </c>
    </row>
    <row r="58" spans="1:10" ht="36.75" customHeight="1" x14ac:dyDescent="0.2">
      <c r="A58" s="115"/>
      <c r="B58" s="120" t="s">
        <v>67</v>
      </c>
      <c r="C58" s="227" t="s">
        <v>27</v>
      </c>
      <c r="D58" s="228"/>
      <c r="E58" s="228"/>
      <c r="F58" s="129" t="s">
        <v>67</v>
      </c>
      <c r="G58" s="121"/>
      <c r="H58" s="121"/>
      <c r="I58" s="121">
        <f>'01 01 Pol'!G84</f>
        <v>0</v>
      </c>
      <c r="J58" s="126" t="str">
        <f>IF(I61=0,"",I58/I61*100)</f>
        <v/>
      </c>
    </row>
    <row r="59" spans="1:10" ht="36.75" customHeight="1" x14ac:dyDescent="0.2">
      <c r="A59" s="115"/>
      <c r="B59" s="120" t="s">
        <v>68</v>
      </c>
      <c r="C59" s="227" t="s">
        <v>28</v>
      </c>
      <c r="D59" s="228"/>
      <c r="E59" s="228"/>
      <c r="F59" s="129" t="s">
        <v>68</v>
      </c>
      <c r="G59" s="121"/>
      <c r="H59" s="121"/>
      <c r="I59" s="121">
        <f>'01 01 Pol'!G87</f>
        <v>0</v>
      </c>
      <c r="J59" s="126" t="str">
        <f>IF(I61=0,"",I59/I61*100)</f>
        <v/>
      </c>
    </row>
    <row r="60" spans="1:10" ht="36.75" customHeight="1" x14ac:dyDescent="0.2">
      <c r="A60" s="115"/>
      <c r="B60" s="214" t="s">
        <v>234</v>
      </c>
      <c r="C60" s="266" t="s">
        <v>235</v>
      </c>
      <c r="D60" s="267"/>
      <c r="E60" s="268"/>
      <c r="F60" s="215" t="s">
        <v>234</v>
      </c>
      <c r="G60" s="216"/>
      <c r="H60" s="216"/>
      <c r="I60" s="216">
        <f>+Technologie!G19</f>
        <v>0</v>
      </c>
      <c r="J60" s="217" t="str">
        <f>IF(I61=0,"",I60/I61*100)</f>
        <v/>
      </c>
    </row>
    <row r="61" spans="1:10" ht="25.5" customHeight="1" x14ac:dyDescent="0.2">
      <c r="A61" s="116"/>
      <c r="B61" s="122" t="s">
        <v>1</v>
      </c>
      <c r="C61" s="123"/>
      <c r="D61" s="124"/>
      <c r="E61" s="124"/>
      <c r="F61" s="130"/>
      <c r="G61" s="125"/>
      <c r="H61" s="125"/>
      <c r="I61" s="125">
        <f>SUM(I50:I60)</f>
        <v>0</v>
      </c>
      <c r="J61" s="127">
        <f>SUM(J50:J60)</f>
        <v>0</v>
      </c>
    </row>
    <row r="62" spans="1:10" x14ac:dyDescent="0.2">
      <c r="F62" s="75"/>
      <c r="G62" s="75"/>
      <c r="H62" s="75"/>
      <c r="I62" s="75"/>
      <c r="J62" s="128"/>
    </row>
    <row r="63" spans="1:10" x14ac:dyDescent="0.2">
      <c r="F63" s="75"/>
      <c r="G63" s="75"/>
      <c r="H63" s="75"/>
      <c r="I63" s="75"/>
      <c r="J63" s="128"/>
    </row>
    <row r="64" spans="1:10" x14ac:dyDescent="0.2">
      <c r="F64" s="75"/>
      <c r="G64" s="75"/>
      <c r="H64" s="75"/>
      <c r="I64" s="75"/>
      <c r="J64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I20:J20"/>
    <mergeCell ref="B23:D23"/>
    <mergeCell ref="B25:D25"/>
    <mergeCell ref="G25:I25"/>
    <mergeCell ref="B27:D27"/>
    <mergeCell ref="B28:D28"/>
    <mergeCell ref="D36:E36"/>
    <mergeCell ref="G24:I24"/>
    <mergeCell ref="G23:I23"/>
    <mergeCell ref="G30:I30"/>
    <mergeCell ref="G26:I26"/>
    <mergeCell ref="G29:I29"/>
    <mergeCell ref="D35:E35"/>
    <mergeCell ref="G35:I35"/>
    <mergeCell ref="C40:E40"/>
    <mergeCell ref="B1:J1"/>
    <mergeCell ref="G27:I27"/>
    <mergeCell ref="G17:H17"/>
    <mergeCell ref="I16:J16"/>
    <mergeCell ref="I17:J17"/>
    <mergeCell ref="E17:F17"/>
    <mergeCell ref="E2:J2"/>
    <mergeCell ref="E3:J3"/>
    <mergeCell ref="E14:F14"/>
    <mergeCell ref="D11:G11"/>
    <mergeCell ref="G14:H14"/>
    <mergeCell ref="I14:J14"/>
    <mergeCell ref="I15:J15"/>
    <mergeCell ref="E21:F21"/>
    <mergeCell ref="G21:H21"/>
    <mergeCell ref="E16:F16"/>
    <mergeCell ref="D12:G12"/>
    <mergeCell ref="E4:J4"/>
    <mergeCell ref="G15:H15"/>
    <mergeCell ref="G16:H16"/>
    <mergeCell ref="E15:F15"/>
    <mergeCell ref="E13:G13"/>
    <mergeCell ref="D5:G5"/>
    <mergeCell ref="D6:G6"/>
    <mergeCell ref="E7:G7"/>
    <mergeCell ref="E18:F18"/>
    <mergeCell ref="E19:F19"/>
    <mergeCell ref="I19:J19"/>
    <mergeCell ref="I21:J21"/>
    <mergeCell ref="G18:H18"/>
    <mergeCell ref="G19:H19"/>
    <mergeCell ref="I18:J18"/>
    <mergeCell ref="C41:E41"/>
    <mergeCell ref="C42:E42"/>
    <mergeCell ref="B43:E43"/>
    <mergeCell ref="C50:E50"/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4" t="s">
        <v>6</v>
      </c>
      <c r="B1" s="284"/>
      <c r="C1" s="285"/>
      <c r="D1" s="284"/>
      <c r="E1" s="284"/>
      <c r="F1" s="284"/>
      <c r="G1" s="284"/>
    </row>
    <row r="2" spans="1:7" ht="24.95" customHeight="1" x14ac:dyDescent="0.2">
      <c r="A2" s="44" t="s">
        <v>7</v>
      </c>
      <c r="B2" s="43"/>
      <c r="C2" s="286"/>
      <c r="D2" s="286"/>
      <c r="E2" s="286"/>
      <c r="F2" s="286"/>
      <c r="G2" s="287"/>
    </row>
    <row r="3" spans="1:7" ht="24.95" customHeight="1" x14ac:dyDescent="0.2">
      <c r="A3" s="44" t="s">
        <v>8</v>
      </c>
      <c r="B3" s="43"/>
      <c r="C3" s="286"/>
      <c r="D3" s="286"/>
      <c r="E3" s="286"/>
      <c r="F3" s="286"/>
      <c r="G3" s="287"/>
    </row>
    <row r="4" spans="1:7" ht="24.95" customHeight="1" x14ac:dyDescent="0.2">
      <c r="A4" s="44" t="s">
        <v>9</v>
      </c>
      <c r="B4" s="43"/>
      <c r="C4" s="286"/>
      <c r="D4" s="286"/>
      <c r="E4" s="286"/>
      <c r="F4" s="286"/>
      <c r="G4" s="28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3CF9-8947-40CC-82A7-69D77CEF11F5}">
  <sheetPr>
    <outlinePr summaryBelow="0"/>
  </sheetPr>
  <dimension ref="A1:BH4995"/>
  <sheetViews>
    <sheetView zoomScale="145" zoomScaleNormal="145" workbookViewId="0">
      <pane ySplit="7" topLeftCell="A8" activePane="bottomLeft" state="frozen"/>
      <selection pane="bottomLeft" activeCell="C55" sqref="C55"/>
    </sheetView>
  </sheetViews>
  <sheetFormatPr defaultRowHeight="12.75" outlineLevelRow="3" x14ac:dyDescent="0.2"/>
  <cols>
    <col min="1" max="1" width="3.42578125" customWidth="1"/>
    <col min="2" max="2" width="12.7109375" style="113" customWidth="1"/>
    <col min="3" max="3" width="38.28515625" style="11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8" t="s">
        <v>6</v>
      </c>
      <c r="B1" s="288"/>
      <c r="C1" s="288"/>
      <c r="D1" s="288"/>
      <c r="E1" s="288"/>
      <c r="F1" s="288"/>
      <c r="G1" s="288"/>
      <c r="AG1" t="s">
        <v>69</v>
      </c>
    </row>
    <row r="2" spans="1:60" ht="25.15" customHeight="1" x14ac:dyDescent="0.2">
      <c r="A2" s="132" t="s">
        <v>7</v>
      </c>
      <c r="B2" s="43" t="s">
        <v>254</v>
      </c>
      <c r="C2" s="289" t="s">
        <v>44</v>
      </c>
      <c r="D2" s="290"/>
      <c r="E2" s="290"/>
      <c r="F2" s="290"/>
      <c r="G2" s="291"/>
      <c r="AG2" t="s">
        <v>70</v>
      </c>
    </row>
    <row r="3" spans="1:60" ht="25.15" customHeight="1" x14ac:dyDescent="0.2">
      <c r="A3" s="132" t="s">
        <v>8</v>
      </c>
      <c r="B3" s="43" t="s">
        <v>39</v>
      </c>
      <c r="C3" s="289" t="s">
        <v>41</v>
      </c>
      <c r="D3" s="290"/>
      <c r="E3" s="290"/>
      <c r="F3" s="290"/>
      <c r="G3" s="291"/>
      <c r="AC3" s="113" t="s">
        <v>70</v>
      </c>
      <c r="AG3" t="s">
        <v>71</v>
      </c>
    </row>
    <row r="4" spans="1:60" ht="25.15" customHeight="1" x14ac:dyDescent="0.2">
      <c r="A4" s="133" t="s">
        <v>9</v>
      </c>
      <c r="B4" s="134" t="s">
        <v>39</v>
      </c>
      <c r="C4" s="292" t="s">
        <v>40</v>
      </c>
      <c r="D4" s="293"/>
      <c r="E4" s="293"/>
      <c r="F4" s="293"/>
      <c r="G4" s="294"/>
      <c r="AG4" t="s">
        <v>72</v>
      </c>
    </row>
    <row r="5" spans="1:60" x14ac:dyDescent="0.2">
      <c r="D5" s="10"/>
    </row>
    <row r="6" spans="1:60" ht="38.25" x14ac:dyDescent="0.2">
      <c r="A6" s="136" t="s">
        <v>73</v>
      </c>
      <c r="B6" s="138" t="s">
        <v>74</v>
      </c>
      <c r="C6" s="138" t="s">
        <v>75</v>
      </c>
      <c r="D6" s="137" t="s">
        <v>76</v>
      </c>
      <c r="E6" s="136" t="s">
        <v>77</v>
      </c>
      <c r="F6" s="135" t="s">
        <v>78</v>
      </c>
      <c r="G6" s="136" t="s">
        <v>29</v>
      </c>
      <c r="H6" s="139" t="s">
        <v>30</v>
      </c>
      <c r="I6" s="139" t="s">
        <v>79</v>
      </c>
      <c r="J6" s="139" t="s">
        <v>31</v>
      </c>
      <c r="K6" s="139" t="s">
        <v>80</v>
      </c>
      <c r="L6" s="139" t="s">
        <v>81</v>
      </c>
      <c r="M6" s="139" t="s">
        <v>82</v>
      </c>
      <c r="N6" s="139" t="s">
        <v>83</v>
      </c>
      <c r="O6" s="139" t="s">
        <v>84</v>
      </c>
      <c r="P6" s="139" t="s">
        <v>85</v>
      </c>
      <c r="Q6" s="139" t="s">
        <v>86</v>
      </c>
      <c r="R6" s="139" t="s">
        <v>87</v>
      </c>
      <c r="S6" s="139" t="s">
        <v>88</v>
      </c>
      <c r="T6" s="139" t="s">
        <v>89</v>
      </c>
      <c r="U6" s="139" t="s">
        <v>90</v>
      </c>
      <c r="V6" s="139" t="s">
        <v>91</v>
      </c>
      <c r="W6" s="139" t="s">
        <v>92</v>
      </c>
      <c r="X6" s="139" t="s">
        <v>93</v>
      </c>
      <c r="Y6" s="139" t="s">
        <v>94</v>
      </c>
    </row>
    <row r="7" spans="1:60" hidden="1" x14ac:dyDescent="0.2">
      <c r="A7" s="3"/>
      <c r="B7" s="4"/>
      <c r="C7" s="4"/>
      <c r="D7" s="6"/>
      <c r="E7" s="141"/>
      <c r="F7" s="142"/>
      <c r="G7" s="142"/>
      <c r="H7" s="142"/>
      <c r="I7" s="142"/>
      <c r="J7" s="142"/>
      <c r="K7" s="142"/>
      <c r="L7" s="142"/>
      <c r="M7" s="142"/>
      <c r="N7" s="141"/>
      <c r="O7" s="141"/>
      <c r="P7" s="141"/>
      <c r="Q7" s="141"/>
      <c r="R7" s="142"/>
      <c r="S7" s="142"/>
      <c r="T7" s="142"/>
      <c r="U7" s="142"/>
      <c r="V7" s="142"/>
      <c r="W7" s="142"/>
      <c r="X7" s="142"/>
      <c r="Y7" s="142"/>
    </row>
    <row r="8" spans="1:60" x14ac:dyDescent="0.2">
      <c r="A8" s="160" t="s">
        <v>95</v>
      </c>
      <c r="B8" s="161" t="s">
        <v>50</v>
      </c>
      <c r="C8" s="179" t="s">
        <v>51</v>
      </c>
      <c r="D8" s="162"/>
      <c r="E8" s="163"/>
      <c r="F8" s="164"/>
      <c r="G8" s="165">
        <f>SUMIF(AG9:AG37,"&lt;&gt;NOR",G9:G37)</f>
        <v>0</v>
      </c>
      <c r="H8" s="159"/>
      <c r="I8" s="159">
        <f>SUM(I9:I37)</f>
        <v>9345.75</v>
      </c>
      <c r="J8" s="159"/>
      <c r="K8" s="159">
        <f>SUM(K9:K37)</f>
        <v>54954.549999999996</v>
      </c>
      <c r="L8" s="159"/>
      <c r="M8" s="159">
        <f>SUM(M9:M37)</f>
        <v>0</v>
      </c>
      <c r="N8" s="158"/>
      <c r="O8" s="158">
        <f>SUM(O9:O37)</f>
        <v>12.75</v>
      </c>
      <c r="P8" s="158"/>
      <c r="Q8" s="158">
        <f>SUM(Q9:Q37)</f>
        <v>0</v>
      </c>
      <c r="R8" s="159"/>
      <c r="S8" s="159"/>
      <c r="T8" s="159"/>
      <c r="U8" s="159"/>
      <c r="V8" s="159">
        <f>SUM(V9:V37)</f>
        <v>67.72</v>
      </c>
      <c r="W8" s="159"/>
      <c r="X8" s="159"/>
      <c r="Y8" s="159"/>
      <c r="AG8" t="s">
        <v>96</v>
      </c>
    </row>
    <row r="9" spans="1:60" outlineLevel="1" x14ac:dyDescent="0.2">
      <c r="A9" s="167">
        <v>1</v>
      </c>
      <c r="B9" s="168" t="s">
        <v>97</v>
      </c>
      <c r="C9" s="180" t="s">
        <v>98</v>
      </c>
      <c r="D9" s="169" t="s">
        <v>99</v>
      </c>
      <c r="E9" s="170">
        <v>15.336360000000001</v>
      </c>
      <c r="F9" s="171"/>
      <c r="G9" s="172">
        <f>ROUND(E9*F9,2)</f>
        <v>0</v>
      </c>
      <c r="H9" s="151">
        <v>0</v>
      </c>
      <c r="I9" s="150">
        <f>ROUND(E9*H9,2)</f>
        <v>0</v>
      </c>
      <c r="J9" s="151">
        <v>456.5</v>
      </c>
      <c r="K9" s="150">
        <f>ROUND(E9*J9,2)</f>
        <v>7001.05</v>
      </c>
      <c r="L9" s="150">
        <v>21</v>
      </c>
      <c r="M9" s="150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50"/>
      <c r="S9" s="150" t="s">
        <v>100</v>
      </c>
      <c r="T9" s="150" t="s">
        <v>100</v>
      </c>
      <c r="U9" s="150">
        <v>0.26666000000000001</v>
      </c>
      <c r="V9" s="150">
        <f>ROUND(E9*U9,2)</f>
        <v>4.09</v>
      </c>
      <c r="W9" s="150"/>
      <c r="X9" s="150" t="s">
        <v>101</v>
      </c>
      <c r="Y9" s="150" t="s">
        <v>102</v>
      </c>
      <c r="Z9" s="140"/>
      <c r="AA9" s="140"/>
      <c r="AB9" s="140"/>
      <c r="AC9" s="140"/>
      <c r="AD9" s="140"/>
      <c r="AE9" s="140"/>
      <c r="AF9" s="140"/>
      <c r="AG9" s="140" t="s">
        <v>103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2" x14ac:dyDescent="0.2">
      <c r="A10" s="147"/>
      <c r="B10" s="148"/>
      <c r="C10" s="181" t="s">
        <v>104</v>
      </c>
      <c r="D10" s="152"/>
      <c r="E10" s="153">
        <v>15.336360000000001</v>
      </c>
      <c r="F10" s="150"/>
      <c r="G10" s="150"/>
      <c r="H10" s="150"/>
      <c r="I10" s="150"/>
      <c r="J10" s="150"/>
      <c r="K10" s="150"/>
      <c r="L10" s="150"/>
      <c r="M10" s="150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50"/>
      <c r="Z10" s="140"/>
      <c r="AA10" s="140"/>
      <c r="AB10" s="140"/>
      <c r="AC10" s="140"/>
      <c r="AD10" s="140"/>
      <c r="AE10" s="140"/>
      <c r="AF10" s="140"/>
      <c r="AG10" s="140" t="s">
        <v>105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3">
        <v>2</v>
      </c>
      <c r="B11" s="174" t="s">
        <v>106</v>
      </c>
      <c r="C11" s="182" t="s">
        <v>107</v>
      </c>
      <c r="D11" s="175" t="s">
        <v>99</v>
      </c>
      <c r="E11" s="176">
        <v>15.336360000000001</v>
      </c>
      <c r="F11" s="177"/>
      <c r="G11" s="178">
        <f>ROUND(E11*F11,2)</f>
        <v>0</v>
      </c>
      <c r="H11" s="151">
        <v>0</v>
      </c>
      <c r="I11" s="150">
        <f>ROUND(E11*H11,2)</f>
        <v>0</v>
      </c>
      <c r="J11" s="151">
        <v>31.2</v>
      </c>
      <c r="K11" s="150">
        <f>ROUND(E11*J11,2)</f>
        <v>478.49</v>
      </c>
      <c r="L11" s="150">
        <v>21</v>
      </c>
      <c r="M11" s="150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50"/>
      <c r="S11" s="150" t="s">
        <v>100</v>
      </c>
      <c r="T11" s="150" t="s">
        <v>100</v>
      </c>
      <c r="U11" s="150">
        <v>4.3099999999999999E-2</v>
      </c>
      <c r="V11" s="150">
        <f>ROUND(E11*U11,2)</f>
        <v>0.66</v>
      </c>
      <c r="W11" s="150"/>
      <c r="X11" s="150" t="s">
        <v>101</v>
      </c>
      <c r="Y11" s="150" t="s">
        <v>102</v>
      </c>
      <c r="Z11" s="140"/>
      <c r="AA11" s="140"/>
      <c r="AB11" s="140"/>
      <c r="AC11" s="140"/>
      <c r="AD11" s="140"/>
      <c r="AE11" s="140"/>
      <c r="AF11" s="140"/>
      <c r="AG11" s="140" t="s">
        <v>103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3">
        <v>3</v>
      </c>
      <c r="B12" s="174" t="s">
        <v>108</v>
      </c>
      <c r="C12" s="182" t="s">
        <v>109</v>
      </c>
      <c r="D12" s="175" t="s">
        <v>99</v>
      </c>
      <c r="E12" s="176">
        <v>15.336360000000001</v>
      </c>
      <c r="F12" s="177"/>
      <c r="G12" s="178">
        <f>ROUND(E12*F12,2)</f>
        <v>0</v>
      </c>
      <c r="H12" s="151">
        <v>0</v>
      </c>
      <c r="I12" s="150">
        <f>ROUND(E12*H12,2)</f>
        <v>0</v>
      </c>
      <c r="J12" s="151">
        <v>170.5</v>
      </c>
      <c r="K12" s="150">
        <f>ROUND(E12*J12,2)</f>
        <v>2614.85</v>
      </c>
      <c r="L12" s="150">
        <v>21</v>
      </c>
      <c r="M12" s="150">
        <f>G12*(1+L12/100)</f>
        <v>0</v>
      </c>
      <c r="N12" s="149">
        <v>0</v>
      </c>
      <c r="O12" s="149">
        <f>ROUND(E12*N12,2)</f>
        <v>0</v>
      </c>
      <c r="P12" s="149">
        <v>0</v>
      </c>
      <c r="Q12" s="149">
        <f>ROUND(E12*P12,2)</f>
        <v>0</v>
      </c>
      <c r="R12" s="150"/>
      <c r="S12" s="150" t="s">
        <v>100</v>
      </c>
      <c r="T12" s="150" t="s">
        <v>100</v>
      </c>
      <c r="U12" s="150">
        <v>0.34499999999999997</v>
      </c>
      <c r="V12" s="150">
        <f>ROUND(E12*U12,2)</f>
        <v>5.29</v>
      </c>
      <c r="W12" s="150"/>
      <c r="X12" s="150" t="s">
        <v>101</v>
      </c>
      <c r="Y12" s="150" t="s">
        <v>102</v>
      </c>
      <c r="Z12" s="140"/>
      <c r="AA12" s="140"/>
      <c r="AB12" s="140"/>
      <c r="AC12" s="140"/>
      <c r="AD12" s="140"/>
      <c r="AE12" s="140"/>
      <c r="AF12" s="140"/>
      <c r="AG12" s="140" t="s">
        <v>110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73">
        <v>4</v>
      </c>
      <c r="B13" s="174" t="s">
        <v>111</v>
      </c>
      <c r="C13" s="182" t="s">
        <v>112</v>
      </c>
      <c r="D13" s="175" t="s">
        <v>99</v>
      </c>
      <c r="E13" s="176">
        <v>15.336360000000001</v>
      </c>
      <c r="F13" s="177"/>
      <c r="G13" s="178">
        <f>ROUND(E13*F13,2)</f>
        <v>0</v>
      </c>
      <c r="H13" s="151">
        <v>0</v>
      </c>
      <c r="I13" s="150">
        <f>ROUND(E13*H13,2)</f>
        <v>0</v>
      </c>
      <c r="J13" s="151">
        <v>309</v>
      </c>
      <c r="K13" s="150">
        <f>ROUND(E13*J13,2)</f>
        <v>4738.9399999999996</v>
      </c>
      <c r="L13" s="150">
        <v>21</v>
      </c>
      <c r="M13" s="150">
        <f>G13*(1+L13/100)</f>
        <v>0</v>
      </c>
      <c r="N13" s="149">
        <v>0</v>
      </c>
      <c r="O13" s="149">
        <f>ROUND(E13*N13,2)</f>
        <v>0</v>
      </c>
      <c r="P13" s="149">
        <v>0</v>
      </c>
      <c r="Q13" s="149">
        <f>ROUND(E13*P13,2)</f>
        <v>0</v>
      </c>
      <c r="R13" s="150"/>
      <c r="S13" s="150" t="s">
        <v>100</v>
      </c>
      <c r="T13" s="150" t="s">
        <v>100</v>
      </c>
      <c r="U13" s="150">
        <v>2.1999999999999999E-2</v>
      </c>
      <c r="V13" s="150">
        <f>ROUND(E13*U13,2)</f>
        <v>0.34</v>
      </c>
      <c r="W13" s="150"/>
      <c r="X13" s="150" t="s">
        <v>101</v>
      </c>
      <c r="Y13" s="150" t="s">
        <v>102</v>
      </c>
      <c r="Z13" s="140"/>
      <c r="AA13" s="140"/>
      <c r="AB13" s="140"/>
      <c r="AC13" s="140"/>
      <c r="AD13" s="140"/>
      <c r="AE13" s="140"/>
      <c r="AF13" s="140"/>
      <c r="AG13" s="140" t="s">
        <v>110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67">
        <v>5</v>
      </c>
      <c r="B14" s="168" t="s">
        <v>113</v>
      </c>
      <c r="C14" s="180" t="s">
        <v>114</v>
      </c>
      <c r="D14" s="169" t="s">
        <v>99</v>
      </c>
      <c r="E14" s="170">
        <v>153.36359999999999</v>
      </c>
      <c r="F14" s="171"/>
      <c r="G14" s="172">
        <f>ROUND(E14*F14,2)</f>
        <v>0</v>
      </c>
      <c r="H14" s="151">
        <v>0</v>
      </c>
      <c r="I14" s="150">
        <f>ROUND(E14*H14,2)</f>
        <v>0</v>
      </c>
      <c r="J14" s="151">
        <v>24.8</v>
      </c>
      <c r="K14" s="150">
        <f>ROUND(E14*J14,2)</f>
        <v>3803.42</v>
      </c>
      <c r="L14" s="150">
        <v>21</v>
      </c>
      <c r="M14" s="150">
        <f>G14*(1+L14/100)</f>
        <v>0</v>
      </c>
      <c r="N14" s="149">
        <v>0</v>
      </c>
      <c r="O14" s="149">
        <f>ROUND(E14*N14,2)</f>
        <v>0</v>
      </c>
      <c r="P14" s="149">
        <v>0</v>
      </c>
      <c r="Q14" s="149">
        <f>ROUND(E14*P14,2)</f>
        <v>0</v>
      </c>
      <c r="R14" s="150"/>
      <c r="S14" s="150" t="s">
        <v>100</v>
      </c>
      <c r="T14" s="150" t="s">
        <v>100</v>
      </c>
      <c r="U14" s="150">
        <v>0</v>
      </c>
      <c r="V14" s="150">
        <f>ROUND(E14*U14,2)</f>
        <v>0</v>
      </c>
      <c r="W14" s="150"/>
      <c r="X14" s="150" t="s">
        <v>101</v>
      </c>
      <c r="Y14" s="150" t="s">
        <v>102</v>
      </c>
      <c r="Z14" s="140"/>
      <c r="AA14" s="140"/>
      <c r="AB14" s="140"/>
      <c r="AC14" s="140"/>
      <c r="AD14" s="140"/>
      <c r="AE14" s="140"/>
      <c r="AF14" s="140"/>
      <c r="AG14" s="140" t="s">
        <v>110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2" x14ac:dyDescent="0.2">
      <c r="A15" s="147"/>
      <c r="B15" s="148"/>
      <c r="C15" s="181" t="s">
        <v>115</v>
      </c>
      <c r="D15" s="152"/>
      <c r="E15" s="153">
        <v>153.36359999999999</v>
      </c>
      <c r="F15" s="150"/>
      <c r="G15" s="150"/>
      <c r="H15" s="150"/>
      <c r="I15" s="150"/>
      <c r="J15" s="150"/>
      <c r="K15" s="150"/>
      <c r="L15" s="150"/>
      <c r="M15" s="150"/>
      <c r="N15" s="149"/>
      <c r="O15" s="149"/>
      <c r="P15" s="149"/>
      <c r="Q15" s="149"/>
      <c r="R15" s="150"/>
      <c r="S15" s="150"/>
      <c r="T15" s="150"/>
      <c r="U15" s="150"/>
      <c r="V15" s="150"/>
      <c r="W15" s="150"/>
      <c r="X15" s="150"/>
      <c r="Y15" s="150"/>
      <c r="Z15" s="140"/>
      <c r="AA15" s="140"/>
      <c r="AB15" s="140"/>
      <c r="AC15" s="140"/>
      <c r="AD15" s="140"/>
      <c r="AE15" s="140"/>
      <c r="AF15" s="140"/>
      <c r="AG15" s="140" t="s">
        <v>105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3">
        <v>6</v>
      </c>
      <c r="B16" s="174" t="s">
        <v>116</v>
      </c>
      <c r="C16" s="182" t="s">
        <v>117</v>
      </c>
      <c r="D16" s="175" t="s">
        <v>99</v>
      </c>
      <c r="E16" s="176">
        <v>15.336360000000001</v>
      </c>
      <c r="F16" s="177"/>
      <c r="G16" s="178">
        <f>ROUND(E16*F16,2)</f>
        <v>0</v>
      </c>
      <c r="H16" s="151">
        <v>0</v>
      </c>
      <c r="I16" s="150">
        <f>ROUND(E16*H16,2)</f>
        <v>0</v>
      </c>
      <c r="J16" s="151">
        <v>350</v>
      </c>
      <c r="K16" s="150">
        <f>ROUND(E16*J16,2)</f>
        <v>5367.73</v>
      </c>
      <c r="L16" s="150">
        <v>21</v>
      </c>
      <c r="M16" s="150">
        <f>G16*(1+L16/100)</f>
        <v>0</v>
      </c>
      <c r="N16" s="149">
        <v>0</v>
      </c>
      <c r="O16" s="149">
        <f>ROUND(E16*N16,2)</f>
        <v>0</v>
      </c>
      <c r="P16" s="149">
        <v>0</v>
      </c>
      <c r="Q16" s="149">
        <f>ROUND(E16*P16,2)</f>
        <v>0</v>
      </c>
      <c r="R16" s="150"/>
      <c r="S16" s="150" t="s">
        <v>100</v>
      </c>
      <c r="T16" s="150" t="s">
        <v>100</v>
      </c>
      <c r="U16" s="150">
        <v>1.304</v>
      </c>
      <c r="V16" s="150">
        <f>ROUND(E16*U16,2)</f>
        <v>20</v>
      </c>
      <c r="W16" s="150"/>
      <c r="X16" s="150" t="s">
        <v>101</v>
      </c>
      <c r="Y16" s="150" t="s">
        <v>102</v>
      </c>
      <c r="Z16" s="140"/>
      <c r="AA16" s="140"/>
      <c r="AB16" s="140"/>
      <c r="AC16" s="140"/>
      <c r="AD16" s="140"/>
      <c r="AE16" s="140"/>
      <c r="AF16" s="140"/>
      <c r="AG16" s="140" t="s">
        <v>110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73">
        <v>7</v>
      </c>
      <c r="B17" s="174" t="s">
        <v>118</v>
      </c>
      <c r="C17" s="182" t="s">
        <v>119</v>
      </c>
      <c r="D17" s="175" t="s">
        <v>99</v>
      </c>
      <c r="E17" s="176">
        <v>15.336360000000001</v>
      </c>
      <c r="F17" s="177"/>
      <c r="G17" s="178">
        <f>ROUND(E17*F17,2)</f>
        <v>0</v>
      </c>
      <c r="H17" s="151">
        <v>0</v>
      </c>
      <c r="I17" s="150">
        <f>ROUND(E17*H17,2)</f>
        <v>0</v>
      </c>
      <c r="J17" s="151">
        <v>34.4</v>
      </c>
      <c r="K17" s="150">
        <f>ROUND(E17*J17,2)</f>
        <v>527.57000000000005</v>
      </c>
      <c r="L17" s="150">
        <v>21</v>
      </c>
      <c r="M17" s="150">
        <f>G17*(1+L17/100)</f>
        <v>0</v>
      </c>
      <c r="N17" s="149">
        <v>0</v>
      </c>
      <c r="O17" s="149">
        <f>ROUND(E17*N17,2)</f>
        <v>0</v>
      </c>
      <c r="P17" s="149">
        <v>0</v>
      </c>
      <c r="Q17" s="149">
        <f>ROUND(E17*P17,2)</f>
        <v>0</v>
      </c>
      <c r="R17" s="150"/>
      <c r="S17" s="150" t="s">
        <v>100</v>
      </c>
      <c r="T17" s="150" t="s">
        <v>100</v>
      </c>
      <c r="U17" s="150">
        <v>3.1E-2</v>
      </c>
      <c r="V17" s="150">
        <f>ROUND(E17*U17,2)</f>
        <v>0.48</v>
      </c>
      <c r="W17" s="150"/>
      <c r="X17" s="150" t="s">
        <v>101</v>
      </c>
      <c r="Y17" s="150" t="s">
        <v>102</v>
      </c>
      <c r="Z17" s="140"/>
      <c r="AA17" s="140"/>
      <c r="AB17" s="140"/>
      <c r="AC17" s="140"/>
      <c r="AD17" s="140"/>
      <c r="AE17" s="140"/>
      <c r="AF17" s="140"/>
      <c r="AG17" s="140" t="s">
        <v>110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67">
        <v>8</v>
      </c>
      <c r="B18" s="168" t="s">
        <v>120</v>
      </c>
      <c r="C18" s="180" t="s">
        <v>121</v>
      </c>
      <c r="D18" s="169" t="s">
        <v>99</v>
      </c>
      <c r="E18" s="170">
        <v>7.7594399999999997</v>
      </c>
      <c r="F18" s="171"/>
      <c r="G18" s="172">
        <f>ROUND(E18*F18,2)</f>
        <v>0</v>
      </c>
      <c r="H18" s="151">
        <v>0</v>
      </c>
      <c r="I18" s="150">
        <f>ROUND(E18*H18,2)</f>
        <v>0</v>
      </c>
      <c r="J18" s="151">
        <v>1149</v>
      </c>
      <c r="K18" s="150">
        <f>ROUND(E18*J18,2)</f>
        <v>8915.6</v>
      </c>
      <c r="L18" s="150">
        <v>21</v>
      </c>
      <c r="M18" s="150">
        <f>G18*(1+L18/100)</f>
        <v>0</v>
      </c>
      <c r="N18" s="149">
        <v>0</v>
      </c>
      <c r="O18" s="149">
        <f>ROUND(E18*N18,2)</f>
        <v>0</v>
      </c>
      <c r="P18" s="149">
        <v>0</v>
      </c>
      <c r="Q18" s="149">
        <f>ROUND(E18*P18,2)</f>
        <v>0</v>
      </c>
      <c r="R18" s="150"/>
      <c r="S18" s="150" t="s">
        <v>100</v>
      </c>
      <c r="T18" s="150" t="s">
        <v>100</v>
      </c>
      <c r="U18" s="150">
        <v>2.1949999999999998</v>
      </c>
      <c r="V18" s="150">
        <f>ROUND(E18*U18,2)</f>
        <v>17.03</v>
      </c>
      <c r="W18" s="150"/>
      <c r="X18" s="150" t="s">
        <v>101</v>
      </c>
      <c r="Y18" s="150" t="s">
        <v>102</v>
      </c>
      <c r="Z18" s="140"/>
      <c r="AA18" s="140"/>
      <c r="AB18" s="140"/>
      <c r="AC18" s="140"/>
      <c r="AD18" s="140"/>
      <c r="AE18" s="140"/>
      <c r="AF18" s="140"/>
      <c r="AG18" s="140" t="s">
        <v>103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2" x14ac:dyDescent="0.2">
      <c r="A19" s="147"/>
      <c r="B19" s="148"/>
      <c r="C19" s="181" t="s">
        <v>122</v>
      </c>
      <c r="D19" s="152"/>
      <c r="E19" s="153">
        <v>13.749840000000001</v>
      </c>
      <c r="F19" s="150"/>
      <c r="G19" s="150"/>
      <c r="H19" s="150"/>
      <c r="I19" s="150"/>
      <c r="J19" s="150"/>
      <c r="K19" s="150"/>
      <c r="L19" s="150"/>
      <c r="M19" s="150"/>
      <c r="N19" s="149"/>
      <c r="O19" s="149"/>
      <c r="P19" s="149"/>
      <c r="Q19" s="149"/>
      <c r="R19" s="150"/>
      <c r="S19" s="150"/>
      <c r="T19" s="150"/>
      <c r="U19" s="150"/>
      <c r="V19" s="150"/>
      <c r="W19" s="150"/>
      <c r="X19" s="150"/>
      <c r="Y19" s="150"/>
      <c r="Z19" s="140"/>
      <c r="AA19" s="140"/>
      <c r="AB19" s="140"/>
      <c r="AC19" s="140"/>
      <c r="AD19" s="140"/>
      <c r="AE19" s="140"/>
      <c r="AF19" s="140"/>
      <c r="AG19" s="140" t="s">
        <v>105</v>
      </c>
      <c r="AH19" s="140">
        <v>0</v>
      </c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3" x14ac:dyDescent="0.2">
      <c r="A20" s="147"/>
      <c r="B20" s="148"/>
      <c r="C20" s="181" t="s">
        <v>123</v>
      </c>
      <c r="D20" s="152"/>
      <c r="E20" s="153">
        <v>-5.9904000000000002</v>
      </c>
      <c r="F20" s="150"/>
      <c r="G20" s="150"/>
      <c r="H20" s="150"/>
      <c r="I20" s="150"/>
      <c r="J20" s="150"/>
      <c r="K20" s="150"/>
      <c r="L20" s="150"/>
      <c r="M20" s="150"/>
      <c r="N20" s="149"/>
      <c r="O20" s="149"/>
      <c r="P20" s="149"/>
      <c r="Q20" s="149"/>
      <c r="R20" s="150"/>
      <c r="S20" s="150"/>
      <c r="T20" s="150"/>
      <c r="U20" s="150"/>
      <c r="V20" s="150"/>
      <c r="W20" s="150"/>
      <c r="X20" s="150"/>
      <c r="Y20" s="150"/>
      <c r="Z20" s="140"/>
      <c r="AA20" s="140"/>
      <c r="AB20" s="140"/>
      <c r="AC20" s="140"/>
      <c r="AD20" s="140"/>
      <c r="AE20" s="140"/>
      <c r="AF20" s="140"/>
      <c r="AG20" s="140" t="s">
        <v>105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73">
        <v>9</v>
      </c>
      <c r="B21" s="174" t="s">
        <v>124</v>
      </c>
      <c r="C21" s="182" t="s">
        <v>125</v>
      </c>
      <c r="D21" s="175" t="s">
        <v>99</v>
      </c>
      <c r="E21" s="176">
        <v>15.336360000000001</v>
      </c>
      <c r="F21" s="177"/>
      <c r="G21" s="178">
        <f>ROUND(E21*F21,2)</f>
        <v>0</v>
      </c>
      <c r="H21" s="151">
        <v>0</v>
      </c>
      <c r="I21" s="150">
        <f>ROUND(E21*H21,2)</f>
        <v>0</v>
      </c>
      <c r="J21" s="151">
        <v>604</v>
      </c>
      <c r="K21" s="150">
        <f>ROUND(E21*J21,2)</f>
        <v>9263.16</v>
      </c>
      <c r="L21" s="150">
        <v>21</v>
      </c>
      <c r="M21" s="150">
        <f>G21*(1+L21/100)</f>
        <v>0</v>
      </c>
      <c r="N21" s="149">
        <v>0</v>
      </c>
      <c r="O21" s="149">
        <f>ROUND(E21*N21,2)</f>
        <v>0</v>
      </c>
      <c r="P21" s="149">
        <v>0</v>
      </c>
      <c r="Q21" s="149">
        <f>ROUND(E21*P21,2)</f>
        <v>0</v>
      </c>
      <c r="R21" s="150"/>
      <c r="S21" s="150" t="s">
        <v>100</v>
      </c>
      <c r="T21" s="150" t="s">
        <v>100</v>
      </c>
      <c r="U21" s="150">
        <v>0</v>
      </c>
      <c r="V21" s="150">
        <f>ROUND(E21*U21,2)</f>
        <v>0</v>
      </c>
      <c r="W21" s="150"/>
      <c r="X21" s="150" t="s">
        <v>101</v>
      </c>
      <c r="Y21" s="150" t="s">
        <v>102</v>
      </c>
      <c r="Z21" s="140"/>
      <c r="AA21" s="140"/>
      <c r="AB21" s="140"/>
      <c r="AC21" s="140"/>
      <c r="AD21" s="140"/>
      <c r="AE21" s="140"/>
      <c r="AF21" s="140"/>
      <c r="AG21" s="140" t="s">
        <v>110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2.5" outlineLevel="1" x14ac:dyDescent="0.2">
      <c r="A22" s="167">
        <v>10</v>
      </c>
      <c r="B22" s="168" t="s">
        <v>126</v>
      </c>
      <c r="C22" s="180" t="s">
        <v>233</v>
      </c>
      <c r="D22" s="169" t="s">
        <v>99</v>
      </c>
      <c r="E22" s="170">
        <v>13.788</v>
      </c>
      <c r="F22" s="171"/>
      <c r="G22" s="172">
        <f>ROUND(E22*F22,2)</f>
        <v>0</v>
      </c>
      <c r="H22" s="151">
        <v>0</v>
      </c>
      <c r="I22" s="150">
        <f>ROUND(E22*H22,2)</f>
        <v>0</v>
      </c>
      <c r="J22" s="151">
        <v>888</v>
      </c>
      <c r="K22" s="150">
        <f>ROUND(E22*J22,2)</f>
        <v>12243.74</v>
      </c>
      <c r="L22" s="150">
        <v>21</v>
      </c>
      <c r="M22" s="150">
        <f>G22*(1+L22/100)</f>
        <v>0</v>
      </c>
      <c r="N22" s="149">
        <v>0</v>
      </c>
      <c r="O22" s="149">
        <f>ROUND(E22*N22,2)</f>
        <v>0</v>
      </c>
      <c r="P22" s="149">
        <v>0</v>
      </c>
      <c r="Q22" s="149">
        <f>ROUND(E22*P22,2)</f>
        <v>0</v>
      </c>
      <c r="R22" s="150"/>
      <c r="S22" s="150" t="s">
        <v>100</v>
      </c>
      <c r="T22" s="150" t="s">
        <v>100</v>
      </c>
      <c r="U22" s="150">
        <v>1.4379999999999999</v>
      </c>
      <c r="V22" s="150">
        <f>ROUND(E22*U22,2)</f>
        <v>19.829999999999998</v>
      </c>
      <c r="W22" s="150"/>
      <c r="X22" s="150" t="s">
        <v>127</v>
      </c>
      <c r="Y22" s="150" t="s">
        <v>102</v>
      </c>
      <c r="Z22" s="140"/>
      <c r="AA22" s="140"/>
      <c r="AB22" s="140"/>
      <c r="AC22" s="140"/>
      <c r="AD22" s="140"/>
      <c r="AE22" s="140"/>
      <c r="AF22" s="140"/>
      <c r="AG22" s="140" t="s">
        <v>128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2" x14ac:dyDescent="0.2">
      <c r="A23" s="147"/>
      <c r="B23" s="148"/>
      <c r="C23" s="181" t="s">
        <v>129</v>
      </c>
      <c r="D23" s="152"/>
      <c r="E23" s="153">
        <v>13.788</v>
      </c>
      <c r="F23" s="150"/>
      <c r="G23" s="150"/>
      <c r="H23" s="150"/>
      <c r="I23" s="150"/>
      <c r="J23" s="150"/>
      <c r="K23" s="150"/>
      <c r="L23" s="150"/>
      <c r="M23" s="150"/>
      <c r="N23" s="149"/>
      <c r="O23" s="149"/>
      <c r="P23" s="149"/>
      <c r="Q23" s="149"/>
      <c r="R23" s="150"/>
      <c r="S23" s="150"/>
      <c r="T23" s="150"/>
      <c r="U23" s="150"/>
      <c r="V23" s="150"/>
      <c r="W23" s="150"/>
      <c r="X23" s="150"/>
      <c r="Y23" s="150"/>
      <c r="Z23" s="140"/>
      <c r="AA23" s="140"/>
      <c r="AB23" s="140"/>
      <c r="AC23" s="140"/>
      <c r="AD23" s="140"/>
      <c r="AE23" s="140"/>
      <c r="AF23" s="140"/>
      <c r="AG23" s="140" t="s">
        <v>105</v>
      </c>
      <c r="AH23" s="140">
        <v>0</v>
      </c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67">
        <v>11</v>
      </c>
      <c r="B24" s="168" t="s">
        <v>130</v>
      </c>
      <c r="C24" s="180" t="s">
        <v>131</v>
      </c>
      <c r="D24" s="169" t="s">
        <v>132</v>
      </c>
      <c r="E24" s="170">
        <v>5.6372</v>
      </c>
      <c r="F24" s="171"/>
      <c r="G24" s="172">
        <f>ROUND(E24*F24,2)</f>
        <v>0</v>
      </c>
      <c r="H24" s="151">
        <v>939</v>
      </c>
      <c r="I24" s="150">
        <f>ROUND(E24*H24,2)</f>
        <v>5293.33</v>
      </c>
      <c r="J24" s="151">
        <v>0</v>
      </c>
      <c r="K24" s="150">
        <f>ROUND(E24*J24,2)</f>
        <v>0</v>
      </c>
      <c r="L24" s="150">
        <v>21</v>
      </c>
      <c r="M24" s="150">
        <f>G24*(1+L24/100)</f>
        <v>0</v>
      </c>
      <c r="N24" s="149">
        <v>1</v>
      </c>
      <c r="O24" s="149">
        <f>ROUND(E24*N24,2)</f>
        <v>5.64</v>
      </c>
      <c r="P24" s="149">
        <v>0</v>
      </c>
      <c r="Q24" s="149">
        <f>ROUND(E24*P24,2)</f>
        <v>0</v>
      </c>
      <c r="R24" s="150" t="s">
        <v>133</v>
      </c>
      <c r="S24" s="150" t="s">
        <v>100</v>
      </c>
      <c r="T24" s="150" t="s">
        <v>100</v>
      </c>
      <c r="U24" s="150">
        <v>0</v>
      </c>
      <c r="V24" s="150">
        <f>ROUND(E24*U24,2)</f>
        <v>0</v>
      </c>
      <c r="W24" s="150"/>
      <c r="X24" s="150" t="s">
        <v>134</v>
      </c>
      <c r="Y24" s="150" t="s">
        <v>102</v>
      </c>
      <c r="Z24" s="140"/>
      <c r="AA24" s="140"/>
      <c r="AB24" s="140"/>
      <c r="AC24" s="140"/>
      <c r="AD24" s="140"/>
      <c r="AE24" s="140"/>
      <c r="AF24" s="140"/>
      <c r="AG24" s="140" t="s">
        <v>135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2" x14ac:dyDescent="0.2">
      <c r="A25" s="147"/>
      <c r="B25" s="148"/>
      <c r="C25" s="183" t="s">
        <v>136</v>
      </c>
      <c r="D25" s="154"/>
      <c r="E25" s="155"/>
      <c r="F25" s="150"/>
      <c r="G25" s="150"/>
      <c r="H25" s="150"/>
      <c r="I25" s="150"/>
      <c r="J25" s="150"/>
      <c r="K25" s="150"/>
      <c r="L25" s="150"/>
      <c r="M25" s="150"/>
      <c r="N25" s="149"/>
      <c r="O25" s="149"/>
      <c r="P25" s="149"/>
      <c r="Q25" s="149"/>
      <c r="R25" s="150"/>
      <c r="S25" s="150"/>
      <c r="T25" s="150"/>
      <c r="U25" s="150"/>
      <c r="V25" s="150"/>
      <c r="W25" s="150"/>
      <c r="X25" s="150"/>
      <c r="Y25" s="150"/>
      <c r="Z25" s="140"/>
      <c r="AA25" s="140"/>
      <c r="AB25" s="140"/>
      <c r="AC25" s="140"/>
      <c r="AD25" s="140"/>
      <c r="AE25" s="140"/>
      <c r="AF25" s="140"/>
      <c r="AG25" s="140" t="s">
        <v>105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3" x14ac:dyDescent="0.2">
      <c r="A26" s="147"/>
      <c r="B26" s="148"/>
      <c r="C26" s="184" t="s">
        <v>137</v>
      </c>
      <c r="D26" s="154"/>
      <c r="E26" s="155">
        <v>5.8760000000000003</v>
      </c>
      <c r="F26" s="150"/>
      <c r="G26" s="150"/>
      <c r="H26" s="150"/>
      <c r="I26" s="150"/>
      <c r="J26" s="150"/>
      <c r="K26" s="150"/>
      <c r="L26" s="150"/>
      <c r="M26" s="150"/>
      <c r="N26" s="149"/>
      <c r="O26" s="149"/>
      <c r="P26" s="149"/>
      <c r="Q26" s="149"/>
      <c r="R26" s="150"/>
      <c r="S26" s="150"/>
      <c r="T26" s="150"/>
      <c r="U26" s="150"/>
      <c r="V26" s="150"/>
      <c r="W26" s="150"/>
      <c r="X26" s="150"/>
      <c r="Y26" s="150"/>
      <c r="Z26" s="140"/>
      <c r="AA26" s="140"/>
      <c r="AB26" s="140"/>
      <c r="AC26" s="140"/>
      <c r="AD26" s="140"/>
      <c r="AE26" s="140"/>
      <c r="AF26" s="140"/>
      <c r="AG26" s="140" t="s">
        <v>105</v>
      </c>
      <c r="AH26" s="140">
        <v>2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3" x14ac:dyDescent="0.2">
      <c r="A27" s="147"/>
      <c r="B27" s="148"/>
      <c r="C27" s="184" t="s">
        <v>138</v>
      </c>
      <c r="D27" s="154"/>
      <c r="E27" s="155">
        <v>-2.56</v>
      </c>
      <c r="F27" s="150"/>
      <c r="G27" s="150"/>
      <c r="H27" s="150"/>
      <c r="I27" s="150"/>
      <c r="J27" s="150"/>
      <c r="K27" s="150"/>
      <c r="L27" s="150"/>
      <c r="M27" s="150"/>
      <c r="N27" s="149"/>
      <c r="O27" s="149"/>
      <c r="P27" s="149"/>
      <c r="Q27" s="149"/>
      <c r="R27" s="150"/>
      <c r="S27" s="150"/>
      <c r="T27" s="150"/>
      <c r="U27" s="150"/>
      <c r="V27" s="150"/>
      <c r="W27" s="150"/>
      <c r="X27" s="150"/>
      <c r="Y27" s="150"/>
      <c r="Z27" s="140"/>
      <c r="AA27" s="140"/>
      <c r="AB27" s="140"/>
      <c r="AC27" s="140"/>
      <c r="AD27" s="140"/>
      <c r="AE27" s="140"/>
      <c r="AF27" s="140"/>
      <c r="AG27" s="140" t="s">
        <v>105</v>
      </c>
      <c r="AH27" s="140">
        <v>2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3" x14ac:dyDescent="0.2">
      <c r="A28" s="147"/>
      <c r="B28" s="148"/>
      <c r="C28" s="185" t="s">
        <v>139</v>
      </c>
      <c r="D28" s="156"/>
      <c r="E28" s="157">
        <v>3.3159999999999998</v>
      </c>
      <c r="F28" s="150"/>
      <c r="G28" s="150"/>
      <c r="H28" s="150"/>
      <c r="I28" s="150"/>
      <c r="J28" s="150"/>
      <c r="K28" s="150"/>
      <c r="L28" s="150"/>
      <c r="M28" s="150"/>
      <c r="N28" s="149"/>
      <c r="O28" s="149"/>
      <c r="P28" s="149"/>
      <c r="Q28" s="149"/>
      <c r="R28" s="150"/>
      <c r="S28" s="150"/>
      <c r="T28" s="150"/>
      <c r="U28" s="150"/>
      <c r="V28" s="150"/>
      <c r="W28" s="150"/>
      <c r="X28" s="150"/>
      <c r="Y28" s="150"/>
      <c r="Z28" s="140"/>
      <c r="AA28" s="140"/>
      <c r="AB28" s="140"/>
      <c r="AC28" s="140"/>
      <c r="AD28" s="140"/>
      <c r="AE28" s="140"/>
      <c r="AF28" s="140"/>
      <c r="AG28" s="140" t="s">
        <v>105</v>
      </c>
      <c r="AH28" s="140">
        <v>3</v>
      </c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3" x14ac:dyDescent="0.2">
      <c r="A29" s="147"/>
      <c r="B29" s="148"/>
      <c r="C29" s="183" t="s">
        <v>140</v>
      </c>
      <c r="D29" s="154"/>
      <c r="E29" s="155"/>
      <c r="F29" s="150"/>
      <c r="G29" s="150"/>
      <c r="H29" s="150"/>
      <c r="I29" s="150"/>
      <c r="J29" s="150"/>
      <c r="K29" s="150"/>
      <c r="L29" s="150"/>
      <c r="M29" s="150"/>
      <c r="N29" s="149"/>
      <c r="O29" s="149"/>
      <c r="P29" s="149"/>
      <c r="Q29" s="149"/>
      <c r="R29" s="150"/>
      <c r="S29" s="150"/>
      <c r="T29" s="150"/>
      <c r="U29" s="150"/>
      <c r="V29" s="150"/>
      <c r="W29" s="150"/>
      <c r="X29" s="150"/>
      <c r="Y29" s="150"/>
      <c r="Z29" s="140"/>
      <c r="AA29" s="140"/>
      <c r="AB29" s="140"/>
      <c r="AC29" s="140"/>
      <c r="AD29" s="140"/>
      <c r="AE29" s="140"/>
      <c r="AF29" s="140"/>
      <c r="AG29" s="140" t="s">
        <v>105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3" x14ac:dyDescent="0.2">
      <c r="A30" s="147"/>
      <c r="B30" s="148"/>
      <c r="C30" s="181" t="s">
        <v>141</v>
      </c>
      <c r="D30" s="152"/>
      <c r="E30" s="153">
        <v>5.6372</v>
      </c>
      <c r="F30" s="150"/>
      <c r="G30" s="150"/>
      <c r="H30" s="150"/>
      <c r="I30" s="150"/>
      <c r="J30" s="150"/>
      <c r="K30" s="150"/>
      <c r="L30" s="150"/>
      <c r="M30" s="150"/>
      <c r="N30" s="149"/>
      <c r="O30" s="149"/>
      <c r="P30" s="149"/>
      <c r="Q30" s="149"/>
      <c r="R30" s="150"/>
      <c r="S30" s="150"/>
      <c r="T30" s="150"/>
      <c r="U30" s="150"/>
      <c r="V30" s="150"/>
      <c r="W30" s="150"/>
      <c r="X30" s="150"/>
      <c r="Y30" s="150"/>
      <c r="Z30" s="140"/>
      <c r="AA30" s="140"/>
      <c r="AB30" s="140"/>
      <c r="AC30" s="140"/>
      <c r="AD30" s="140"/>
      <c r="AE30" s="140"/>
      <c r="AF30" s="140"/>
      <c r="AG30" s="140" t="s">
        <v>105</v>
      </c>
      <c r="AH30" s="140"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67">
        <v>12</v>
      </c>
      <c r="B31" s="168" t="s">
        <v>142</v>
      </c>
      <c r="C31" s="180" t="s">
        <v>143</v>
      </c>
      <c r="D31" s="169" t="s">
        <v>132</v>
      </c>
      <c r="E31" s="170">
        <v>7.1094999999999997</v>
      </c>
      <c r="F31" s="171"/>
      <c r="G31" s="172">
        <f>ROUND(E31*F31,2)</f>
        <v>0</v>
      </c>
      <c r="H31" s="151">
        <v>570</v>
      </c>
      <c r="I31" s="150">
        <f>ROUND(E31*H31,2)</f>
        <v>4052.42</v>
      </c>
      <c r="J31" s="151">
        <v>0</v>
      </c>
      <c r="K31" s="150">
        <f>ROUND(E31*J31,2)</f>
        <v>0</v>
      </c>
      <c r="L31" s="150">
        <v>21</v>
      </c>
      <c r="M31" s="150">
        <f>G31*(1+L31/100)</f>
        <v>0</v>
      </c>
      <c r="N31" s="149">
        <v>1</v>
      </c>
      <c r="O31" s="149">
        <f>ROUND(E31*N31,2)</f>
        <v>7.11</v>
      </c>
      <c r="P31" s="149">
        <v>0</v>
      </c>
      <c r="Q31" s="149">
        <f>ROUND(E31*P31,2)</f>
        <v>0</v>
      </c>
      <c r="R31" s="150" t="s">
        <v>133</v>
      </c>
      <c r="S31" s="150" t="s">
        <v>100</v>
      </c>
      <c r="T31" s="150" t="s">
        <v>144</v>
      </c>
      <c r="U31" s="150">
        <v>0</v>
      </c>
      <c r="V31" s="150">
        <f>ROUND(E31*U31,2)</f>
        <v>0</v>
      </c>
      <c r="W31" s="150"/>
      <c r="X31" s="150" t="s">
        <v>134</v>
      </c>
      <c r="Y31" s="150" t="s">
        <v>102</v>
      </c>
      <c r="Z31" s="140"/>
      <c r="AA31" s="140"/>
      <c r="AB31" s="140"/>
      <c r="AC31" s="140"/>
      <c r="AD31" s="140"/>
      <c r="AE31" s="140"/>
      <c r="AF31" s="140"/>
      <c r="AG31" s="140" t="s">
        <v>135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2" x14ac:dyDescent="0.2">
      <c r="A32" s="147"/>
      <c r="B32" s="148"/>
      <c r="C32" s="183" t="s">
        <v>136</v>
      </c>
      <c r="D32" s="154"/>
      <c r="E32" s="155"/>
      <c r="F32" s="150"/>
      <c r="G32" s="150"/>
      <c r="H32" s="150"/>
      <c r="I32" s="150"/>
      <c r="J32" s="150"/>
      <c r="K32" s="150"/>
      <c r="L32" s="150"/>
      <c r="M32" s="150"/>
      <c r="N32" s="149"/>
      <c r="O32" s="149"/>
      <c r="P32" s="149"/>
      <c r="Q32" s="149"/>
      <c r="R32" s="150"/>
      <c r="S32" s="150"/>
      <c r="T32" s="150"/>
      <c r="U32" s="150"/>
      <c r="V32" s="150"/>
      <c r="W32" s="150"/>
      <c r="X32" s="150"/>
      <c r="Y32" s="150"/>
      <c r="Z32" s="140"/>
      <c r="AA32" s="140"/>
      <c r="AB32" s="140"/>
      <c r="AC32" s="140"/>
      <c r="AD32" s="140"/>
      <c r="AE32" s="140"/>
      <c r="AF32" s="140"/>
      <c r="AG32" s="140" t="s">
        <v>105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3" x14ac:dyDescent="0.2">
      <c r="A33" s="147"/>
      <c r="B33" s="148"/>
      <c r="C33" s="184" t="s">
        <v>145</v>
      </c>
      <c r="D33" s="154"/>
      <c r="E33" s="155">
        <v>7.8738400000000004</v>
      </c>
      <c r="F33" s="150"/>
      <c r="G33" s="150"/>
      <c r="H33" s="150"/>
      <c r="I33" s="150"/>
      <c r="J33" s="150"/>
      <c r="K33" s="150"/>
      <c r="L33" s="150"/>
      <c r="M33" s="150"/>
      <c r="N33" s="149"/>
      <c r="O33" s="149"/>
      <c r="P33" s="149"/>
      <c r="Q33" s="149"/>
      <c r="R33" s="150"/>
      <c r="S33" s="150"/>
      <c r="T33" s="150"/>
      <c r="U33" s="150"/>
      <c r="V33" s="150"/>
      <c r="W33" s="150"/>
      <c r="X33" s="150"/>
      <c r="Y33" s="150"/>
      <c r="Z33" s="140"/>
      <c r="AA33" s="140"/>
      <c r="AB33" s="140"/>
      <c r="AC33" s="140"/>
      <c r="AD33" s="140"/>
      <c r="AE33" s="140"/>
      <c r="AF33" s="140"/>
      <c r="AG33" s="140" t="s">
        <v>105</v>
      </c>
      <c r="AH33" s="140">
        <v>2</v>
      </c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3" x14ac:dyDescent="0.2">
      <c r="A34" s="147"/>
      <c r="B34" s="148"/>
      <c r="C34" s="184" t="s">
        <v>146</v>
      </c>
      <c r="D34" s="154"/>
      <c r="E34" s="155">
        <v>-3.4304000000000001</v>
      </c>
      <c r="F34" s="150"/>
      <c r="G34" s="150"/>
      <c r="H34" s="150"/>
      <c r="I34" s="150"/>
      <c r="J34" s="150"/>
      <c r="K34" s="150"/>
      <c r="L34" s="150"/>
      <c r="M34" s="150"/>
      <c r="N34" s="149"/>
      <c r="O34" s="149"/>
      <c r="P34" s="149"/>
      <c r="Q34" s="149"/>
      <c r="R34" s="150"/>
      <c r="S34" s="150"/>
      <c r="T34" s="150"/>
      <c r="U34" s="150"/>
      <c r="V34" s="150"/>
      <c r="W34" s="150"/>
      <c r="X34" s="150"/>
      <c r="Y34" s="150"/>
      <c r="Z34" s="140"/>
      <c r="AA34" s="140"/>
      <c r="AB34" s="140"/>
      <c r="AC34" s="140"/>
      <c r="AD34" s="140"/>
      <c r="AE34" s="140"/>
      <c r="AF34" s="140"/>
      <c r="AG34" s="140" t="s">
        <v>105</v>
      </c>
      <c r="AH34" s="140">
        <v>2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3" x14ac:dyDescent="0.2">
      <c r="A35" s="147"/>
      <c r="B35" s="148"/>
      <c r="C35" s="185" t="s">
        <v>139</v>
      </c>
      <c r="D35" s="156"/>
      <c r="E35" s="157">
        <v>4.4434399999999998</v>
      </c>
      <c r="F35" s="150"/>
      <c r="G35" s="150"/>
      <c r="H35" s="150"/>
      <c r="I35" s="150"/>
      <c r="J35" s="150"/>
      <c r="K35" s="150"/>
      <c r="L35" s="150"/>
      <c r="M35" s="150"/>
      <c r="N35" s="149"/>
      <c r="O35" s="149"/>
      <c r="P35" s="149"/>
      <c r="Q35" s="149"/>
      <c r="R35" s="150"/>
      <c r="S35" s="150"/>
      <c r="T35" s="150"/>
      <c r="U35" s="150"/>
      <c r="V35" s="150"/>
      <c r="W35" s="150"/>
      <c r="X35" s="150"/>
      <c r="Y35" s="150"/>
      <c r="Z35" s="140"/>
      <c r="AA35" s="140"/>
      <c r="AB35" s="140"/>
      <c r="AC35" s="140"/>
      <c r="AD35" s="140"/>
      <c r="AE35" s="140"/>
      <c r="AF35" s="140"/>
      <c r="AG35" s="140" t="s">
        <v>105</v>
      </c>
      <c r="AH35" s="140">
        <v>3</v>
      </c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3" x14ac:dyDescent="0.2">
      <c r="A36" s="147"/>
      <c r="B36" s="148"/>
      <c r="C36" s="183" t="s">
        <v>140</v>
      </c>
      <c r="D36" s="154"/>
      <c r="E36" s="155"/>
      <c r="F36" s="150"/>
      <c r="G36" s="150"/>
      <c r="H36" s="150"/>
      <c r="I36" s="150"/>
      <c r="J36" s="150"/>
      <c r="K36" s="150"/>
      <c r="L36" s="150"/>
      <c r="M36" s="150"/>
      <c r="N36" s="149"/>
      <c r="O36" s="149"/>
      <c r="P36" s="149"/>
      <c r="Q36" s="149"/>
      <c r="R36" s="150"/>
      <c r="S36" s="150"/>
      <c r="T36" s="150"/>
      <c r="U36" s="150"/>
      <c r="V36" s="150"/>
      <c r="W36" s="150"/>
      <c r="X36" s="150"/>
      <c r="Y36" s="150"/>
      <c r="Z36" s="140"/>
      <c r="AA36" s="140"/>
      <c r="AB36" s="140"/>
      <c r="AC36" s="140"/>
      <c r="AD36" s="140"/>
      <c r="AE36" s="140"/>
      <c r="AF36" s="140"/>
      <c r="AG36" s="140" t="s">
        <v>105</v>
      </c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3" x14ac:dyDescent="0.2">
      <c r="A37" s="147"/>
      <c r="B37" s="148"/>
      <c r="C37" s="181" t="s">
        <v>147</v>
      </c>
      <c r="D37" s="152"/>
      <c r="E37" s="153">
        <v>7.1094999999999997</v>
      </c>
      <c r="F37" s="150"/>
      <c r="G37" s="150"/>
      <c r="H37" s="150"/>
      <c r="I37" s="150"/>
      <c r="J37" s="150"/>
      <c r="K37" s="150"/>
      <c r="L37" s="150"/>
      <c r="M37" s="150"/>
      <c r="N37" s="149"/>
      <c r="O37" s="149"/>
      <c r="P37" s="149"/>
      <c r="Q37" s="149"/>
      <c r="R37" s="150"/>
      <c r="S37" s="150"/>
      <c r="T37" s="150"/>
      <c r="U37" s="150"/>
      <c r="V37" s="150"/>
      <c r="W37" s="150"/>
      <c r="X37" s="150"/>
      <c r="Y37" s="150"/>
      <c r="Z37" s="140"/>
      <c r="AA37" s="140"/>
      <c r="AB37" s="140"/>
      <c r="AC37" s="140"/>
      <c r="AD37" s="140"/>
      <c r="AE37" s="140"/>
      <c r="AF37" s="140"/>
      <c r="AG37" s="140" t="s">
        <v>105</v>
      </c>
      <c r="AH37" s="140"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60" t="s">
        <v>95</v>
      </c>
      <c r="B38" s="161" t="s">
        <v>52</v>
      </c>
      <c r="C38" s="179" t="s">
        <v>53</v>
      </c>
      <c r="D38" s="162"/>
      <c r="E38" s="163"/>
      <c r="F38" s="164"/>
      <c r="G38" s="165">
        <f>SUMIF(AG39:AG44,"&lt;&gt;NOR",G39:G44)</f>
        <v>0</v>
      </c>
      <c r="H38" s="159"/>
      <c r="I38" s="159">
        <f>SUM(I39:I44)</f>
        <v>884.19</v>
      </c>
      <c r="J38" s="159"/>
      <c r="K38" s="159">
        <f>SUM(K39:K44)</f>
        <v>1376.69</v>
      </c>
      <c r="L38" s="159"/>
      <c r="M38" s="159">
        <f>SUM(M39:M44)</f>
        <v>0</v>
      </c>
      <c r="N38" s="158"/>
      <c r="O38" s="158">
        <f>SUM(O39:O44)</f>
        <v>1.1399999999999999</v>
      </c>
      <c r="P38" s="158"/>
      <c r="Q38" s="158">
        <f>SUM(Q39:Q44)</f>
        <v>0</v>
      </c>
      <c r="R38" s="159"/>
      <c r="S38" s="159"/>
      <c r="T38" s="159"/>
      <c r="U38" s="159"/>
      <c r="V38" s="159">
        <f>SUM(V39:V44)</f>
        <v>1.42</v>
      </c>
      <c r="W38" s="159"/>
      <c r="X38" s="159"/>
      <c r="Y38" s="159"/>
      <c r="AG38" t="s">
        <v>96</v>
      </c>
    </row>
    <row r="39" spans="1:60" outlineLevel="1" x14ac:dyDescent="0.2">
      <c r="A39" s="167">
        <v>13</v>
      </c>
      <c r="B39" s="168" t="s">
        <v>148</v>
      </c>
      <c r="C39" s="180" t="s">
        <v>149</v>
      </c>
      <c r="D39" s="169" t="s">
        <v>150</v>
      </c>
      <c r="E39" s="170">
        <v>11.752000000000001</v>
      </c>
      <c r="F39" s="171"/>
      <c r="G39" s="172">
        <f>ROUND(E39*F39,2)</f>
        <v>0</v>
      </c>
      <c r="H39" s="151">
        <v>0</v>
      </c>
      <c r="I39" s="150">
        <f>ROUND(E39*H39,2)</f>
        <v>0</v>
      </c>
      <c r="J39" s="151">
        <v>9.9</v>
      </c>
      <c r="K39" s="150">
        <f>ROUND(E39*J39,2)</f>
        <v>116.34</v>
      </c>
      <c r="L39" s="150">
        <v>21</v>
      </c>
      <c r="M39" s="150">
        <f>G39*(1+L39/100)</f>
        <v>0</v>
      </c>
      <c r="N39" s="149">
        <v>0</v>
      </c>
      <c r="O39" s="149">
        <f>ROUND(E39*N39,2)</f>
        <v>0</v>
      </c>
      <c r="P39" s="149">
        <v>0</v>
      </c>
      <c r="Q39" s="149">
        <f>ROUND(E39*P39,2)</f>
        <v>0</v>
      </c>
      <c r="R39" s="150"/>
      <c r="S39" s="150" t="s">
        <v>100</v>
      </c>
      <c r="T39" s="150" t="s">
        <v>100</v>
      </c>
      <c r="U39" s="150">
        <v>5.0000000000000001E-3</v>
      </c>
      <c r="V39" s="150">
        <f>ROUND(E39*U39,2)</f>
        <v>0.06</v>
      </c>
      <c r="W39" s="150"/>
      <c r="X39" s="150" t="s">
        <v>101</v>
      </c>
      <c r="Y39" s="150" t="s">
        <v>102</v>
      </c>
      <c r="Z39" s="140"/>
      <c r="AA39" s="140"/>
      <c r="AB39" s="140"/>
      <c r="AC39" s="140"/>
      <c r="AD39" s="140"/>
      <c r="AE39" s="140"/>
      <c r="AF39" s="140"/>
      <c r="AG39" s="140" t="s">
        <v>110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2" x14ac:dyDescent="0.2">
      <c r="A40" s="147"/>
      <c r="B40" s="148"/>
      <c r="C40" s="181" t="s">
        <v>151</v>
      </c>
      <c r="D40" s="152"/>
      <c r="E40" s="153">
        <v>11.752000000000001</v>
      </c>
      <c r="F40" s="150"/>
      <c r="G40" s="150"/>
      <c r="H40" s="150"/>
      <c r="I40" s="150"/>
      <c r="J40" s="150"/>
      <c r="K40" s="150"/>
      <c r="L40" s="150"/>
      <c r="M40" s="150"/>
      <c r="N40" s="149"/>
      <c r="O40" s="149"/>
      <c r="P40" s="149"/>
      <c r="Q40" s="149"/>
      <c r="R40" s="150"/>
      <c r="S40" s="150"/>
      <c r="T40" s="150"/>
      <c r="U40" s="150"/>
      <c r="V40" s="150"/>
      <c r="W40" s="150"/>
      <c r="X40" s="150"/>
      <c r="Y40" s="150"/>
      <c r="Z40" s="140"/>
      <c r="AA40" s="140"/>
      <c r="AB40" s="140"/>
      <c r="AC40" s="140"/>
      <c r="AD40" s="140"/>
      <c r="AE40" s="140"/>
      <c r="AF40" s="140"/>
      <c r="AG40" s="140" t="s">
        <v>105</v>
      </c>
      <c r="AH40" s="140">
        <v>0</v>
      </c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67">
        <v>14</v>
      </c>
      <c r="B41" s="168" t="s">
        <v>152</v>
      </c>
      <c r="C41" s="180" t="s">
        <v>153</v>
      </c>
      <c r="D41" s="169" t="s">
        <v>99</v>
      </c>
      <c r="E41" s="170">
        <v>0.58760000000000001</v>
      </c>
      <c r="F41" s="171"/>
      <c r="G41" s="172">
        <f>ROUND(E41*F41,2)</f>
        <v>0</v>
      </c>
      <c r="H41" s="151">
        <v>954.27</v>
      </c>
      <c r="I41" s="150">
        <f>ROUND(E41*H41,2)</f>
        <v>560.73</v>
      </c>
      <c r="J41" s="151">
        <v>612.73</v>
      </c>
      <c r="K41" s="150">
        <f>ROUND(E41*J41,2)</f>
        <v>360.04</v>
      </c>
      <c r="L41" s="150">
        <v>21</v>
      </c>
      <c r="M41" s="150">
        <f>G41*(1+L41/100)</f>
        <v>0</v>
      </c>
      <c r="N41" s="149">
        <v>1.9397</v>
      </c>
      <c r="O41" s="149">
        <f>ROUND(E41*N41,2)</f>
        <v>1.1399999999999999</v>
      </c>
      <c r="P41" s="149">
        <v>0</v>
      </c>
      <c r="Q41" s="149">
        <f>ROUND(E41*P41,2)</f>
        <v>0</v>
      </c>
      <c r="R41" s="150"/>
      <c r="S41" s="150" t="s">
        <v>100</v>
      </c>
      <c r="T41" s="150" t="s">
        <v>100</v>
      </c>
      <c r="U41" s="150">
        <v>0.96499999999999997</v>
      </c>
      <c r="V41" s="150">
        <f>ROUND(E41*U41,2)</f>
        <v>0.56999999999999995</v>
      </c>
      <c r="W41" s="150"/>
      <c r="X41" s="150" t="s">
        <v>101</v>
      </c>
      <c r="Y41" s="150" t="s">
        <v>102</v>
      </c>
      <c r="Z41" s="140"/>
      <c r="AA41" s="140"/>
      <c r="AB41" s="140"/>
      <c r="AC41" s="140"/>
      <c r="AD41" s="140"/>
      <c r="AE41" s="140"/>
      <c r="AF41" s="140"/>
      <c r="AG41" s="140" t="s">
        <v>110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2" x14ac:dyDescent="0.2">
      <c r="A42" s="147"/>
      <c r="B42" s="148"/>
      <c r="C42" s="181" t="s">
        <v>154</v>
      </c>
      <c r="D42" s="152"/>
      <c r="E42" s="153">
        <v>0.58760000000000001</v>
      </c>
      <c r="F42" s="150"/>
      <c r="G42" s="150"/>
      <c r="H42" s="150"/>
      <c r="I42" s="150"/>
      <c r="J42" s="150"/>
      <c r="K42" s="150"/>
      <c r="L42" s="150"/>
      <c r="M42" s="150"/>
      <c r="N42" s="149"/>
      <c r="O42" s="149"/>
      <c r="P42" s="149"/>
      <c r="Q42" s="149"/>
      <c r="R42" s="150"/>
      <c r="S42" s="150"/>
      <c r="T42" s="150"/>
      <c r="U42" s="150"/>
      <c r="V42" s="150"/>
      <c r="W42" s="150"/>
      <c r="X42" s="150"/>
      <c r="Y42" s="150"/>
      <c r="Z42" s="140"/>
      <c r="AA42" s="140"/>
      <c r="AB42" s="140"/>
      <c r="AC42" s="140"/>
      <c r="AD42" s="140"/>
      <c r="AE42" s="140"/>
      <c r="AF42" s="140"/>
      <c r="AG42" s="140" t="s">
        <v>105</v>
      </c>
      <c r="AH42" s="140">
        <v>0</v>
      </c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67">
        <v>15</v>
      </c>
      <c r="B43" s="168" t="s">
        <v>155</v>
      </c>
      <c r="C43" s="180" t="s">
        <v>256</v>
      </c>
      <c r="D43" s="169" t="s">
        <v>150</v>
      </c>
      <c r="E43" s="170">
        <v>8.3819999999999997</v>
      </c>
      <c r="F43" s="171"/>
      <c r="G43" s="172">
        <f>ROUND(E43*F43,2)</f>
        <v>0</v>
      </c>
      <c r="H43" s="151">
        <v>38.590000000000003</v>
      </c>
      <c r="I43" s="150">
        <f>ROUND(E43*H43,2)</f>
        <v>323.45999999999998</v>
      </c>
      <c r="J43" s="151">
        <v>107.41</v>
      </c>
      <c r="K43" s="150">
        <f>ROUND(E43*J43,2)</f>
        <v>900.31</v>
      </c>
      <c r="L43" s="150">
        <v>21</v>
      </c>
      <c r="M43" s="150">
        <f>G43*(1+L43/100)</f>
        <v>0</v>
      </c>
      <c r="N43" s="149">
        <v>5.0000000000000001E-4</v>
      </c>
      <c r="O43" s="149">
        <f>ROUND(E43*N43,2)</f>
        <v>0</v>
      </c>
      <c r="P43" s="149">
        <v>0</v>
      </c>
      <c r="Q43" s="149">
        <f>ROUND(E43*P43,2)</f>
        <v>0</v>
      </c>
      <c r="R43" s="150"/>
      <c r="S43" s="150" t="s">
        <v>100</v>
      </c>
      <c r="T43" s="150" t="s">
        <v>100</v>
      </c>
      <c r="U43" s="150">
        <v>9.4E-2</v>
      </c>
      <c r="V43" s="150">
        <f>ROUND(E43*U43,2)</f>
        <v>0.79</v>
      </c>
      <c r="W43" s="150"/>
      <c r="X43" s="150" t="s">
        <v>101</v>
      </c>
      <c r="Y43" s="150" t="s">
        <v>102</v>
      </c>
      <c r="Z43" s="140"/>
      <c r="AA43" s="140"/>
      <c r="AB43" s="140"/>
      <c r="AC43" s="140"/>
      <c r="AD43" s="140"/>
      <c r="AE43" s="140"/>
      <c r="AF43" s="140"/>
      <c r="AG43" s="140" t="s">
        <v>103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2" x14ac:dyDescent="0.2">
      <c r="A44" s="147"/>
      <c r="B44" s="148"/>
      <c r="C44" s="181" t="s">
        <v>156</v>
      </c>
      <c r="D44" s="152"/>
      <c r="E44" s="153">
        <v>8.3819999999999997</v>
      </c>
      <c r="F44" s="150"/>
      <c r="G44" s="150"/>
      <c r="H44" s="150"/>
      <c r="I44" s="150"/>
      <c r="J44" s="150"/>
      <c r="K44" s="150"/>
      <c r="L44" s="150"/>
      <c r="M44" s="150"/>
      <c r="N44" s="149"/>
      <c r="O44" s="149"/>
      <c r="P44" s="149"/>
      <c r="Q44" s="149"/>
      <c r="R44" s="150"/>
      <c r="S44" s="150"/>
      <c r="T44" s="150"/>
      <c r="U44" s="150"/>
      <c r="V44" s="150"/>
      <c r="W44" s="150"/>
      <c r="X44" s="150"/>
      <c r="Y44" s="150"/>
      <c r="Z44" s="140"/>
      <c r="AA44" s="140"/>
      <c r="AB44" s="140"/>
      <c r="AC44" s="140"/>
      <c r="AD44" s="140"/>
      <c r="AE44" s="140"/>
      <c r="AF44" s="140"/>
      <c r="AG44" s="140" t="s">
        <v>105</v>
      </c>
      <c r="AH44" s="140">
        <v>0</v>
      </c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x14ac:dyDescent="0.2">
      <c r="A45" s="160" t="s">
        <v>95</v>
      </c>
      <c r="B45" s="161" t="s">
        <v>54</v>
      </c>
      <c r="C45" s="179" t="s">
        <v>55</v>
      </c>
      <c r="D45" s="162"/>
      <c r="E45" s="163"/>
      <c r="F45" s="164"/>
      <c r="G45" s="165">
        <f>SUMIF(AG46:AG58,"&lt;&gt;NOR",G46:G58)</f>
        <v>0</v>
      </c>
      <c r="H45" s="159"/>
      <c r="I45" s="159">
        <f>SUM(I46:I55)</f>
        <v>30440.61</v>
      </c>
      <c r="J45" s="159"/>
      <c r="K45" s="159">
        <f>SUM(K46:K55)</f>
        <v>19293.62</v>
      </c>
      <c r="L45" s="159"/>
      <c r="M45" s="159">
        <f>SUM(M46:M55)</f>
        <v>0</v>
      </c>
      <c r="N45" s="158"/>
      <c r="O45" s="158">
        <f>SUM(O46:O55)</f>
        <v>29.360000000000003</v>
      </c>
      <c r="P45" s="158"/>
      <c r="Q45" s="158">
        <f>SUM(Q46:Q55)</f>
        <v>0</v>
      </c>
      <c r="R45" s="159"/>
      <c r="S45" s="159"/>
      <c r="T45" s="159"/>
      <c r="U45" s="159"/>
      <c r="V45" s="159">
        <f>SUM(V46:V55)</f>
        <v>27.839999999999996</v>
      </c>
      <c r="W45" s="159"/>
      <c r="X45" s="159"/>
      <c r="Y45" s="159"/>
      <c r="AG45" t="s">
        <v>96</v>
      </c>
    </row>
    <row r="46" spans="1:60" outlineLevel="1" x14ac:dyDescent="0.2">
      <c r="A46" s="167">
        <v>16</v>
      </c>
      <c r="B46" s="168" t="s">
        <v>157</v>
      </c>
      <c r="C46" s="180" t="s">
        <v>237</v>
      </c>
      <c r="D46" s="169" t="s">
        <v>150</v>
      </c>
      <c r="E46" s="170">
        <v>36.5</v>
      </c>
      <c r="F46" s="171"/>
      <c r="G46" s="172">
        <f>ROUND(E46*F46,2)</f>
        <v>0</v>
      </c>
      <c r="H46" s="151">
        <v>104.87</v>
      </c>
      <c r="I46" s="150">
        <f>ROUND(E46*H46,2)</f>
        <v>3827.76</v>
      </c>
      <c r="J46" s="151">
        <v>28.13</v>
      </c>
      <c r="K46" s="150">
        <f>ROUND(E46*J46,2)</f>
        <v>1026.75</v>
      </c>
      <c r="L46" s="150">
        <v>21</v>
      </c>
      <c r="M46" s="150">
        <f>G46*(1+L46/100)</f>
        <v>0</v>
      </c>
      <c r="N46" s="149">
        <v>0.2205</v>
      </c>
      <c r="O46" s="149">
        <f>ROUND(E46*N46,2)</f>
        <v>8.0500000000000007</v>
      </c>
      <c r="P46" s="149">
        <v>0</v>
      </c>
      <c r="Q46" s="149">
        <f>ROUND(E46*P46,2)</f>
        <v>0</v>
      </c>
      <c r="R46" s="150"/>
      <c r="S46" s="150" t="s">
        <v>100</v>
      </c>
      <c r="T46" s="150" t="s">
        <v>100</v>
      </c>
      <c r="U46" s="150">
        <v>2.3E-2</v>
      </c>
      <c r="V46" s="150">
        <f>ROUND(E46*U46,2)</f>
        <v>0.84</v>
      </c>
      <c r="W46" s="150"/>
      <c r="X46" s="150" t="s">
        <v>101</v>
      </c>
      <c r="Y46" s="150" t="s">
        <v>102</v>
      </c>
      <c r="Z46" s="140"/>
      <c r="AA46" s="140"/>
      <c r="AB46" s="140"/>
      <c r="AC46" s="140"/>
      <c r="AD46" s="140"/>
      <c r="AE46" s="140"/>
      <c r="AF46" s="140"/>
      <c r="AG46" s="140" t="s">
        <v>103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2" x14ac:dyDescent="0.2">
      <c r="A47" s="147"/>
      <c r="B47" s="148"/>
      <c r="C47" s="181" t="s">
        <v>238</v>
      </c>
      <c r="D47" s="152"/>
      <c r="E47" s="153">
        <v>36.5</v>
      </c>
      <c r="F47" s="150"/>
      <c r="G47" s="150"/>
      <c r="H47" s="150"/>
      <c r="I47" s="150"/>
      <c r="J47" s="150"/>
      <c r="K47" s="150"/>
      <c r="L47" s="150"/>
      <c r="M47" s="150"/>
      <c r="N47" s="149"/>
      <c r="O47" s="149"/>
      <c r="P47" s="149"/>
      <c r="Q47" s="149"/>
      <c r="R47" s="150"/>
      <c r="S47" s="150"/>
      <c r="T47" s="150"/>
      <c r="U47" s="150"/>
      <c r="V47" s="150"/>
      <c r="W47" s="150"/>
      <c r="X47" s="150"/>
      <c r="Y47" s="150"/>
      <c r="Z47" s="140"/>
      <c r="AA47" s="140"/>
      <c r="AB47" s="140"/>
      <c r="AC47" s="140"/>
      <c r="AD47" s="140"/>
      <c r="AE47" s="140"/>
      <c r="AF47" s="140"/>
      <c r="AG47" s="140" t="s">
        <v>105</v>
      </c>
      <c r="AH47" s="140">
        <v>0</v>
      </c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67">
        <v>17</v>
      </c>
      <c r="B48" s="168" t="s">
        <v>158</v>
      </c>
      <c r="C48" s="180" t="s">
        <v>159</v>
      </c>
      <c r="D48" s="169" t="s">
        <v>150</v>
      </c>
      <c r="E48" s="170">
        <v>36.5</v>
      </c>
      <c r="F48" s="171"/>
      <c r="G48" s="172">
        <f>ROUND(E48*F48,2)</f>
        <v>0</v>
      </c>
      <c r="H48" s="151">
        <v>156.85</v>
      </c>
      <c r="I48" s="150">
        <f>ROUND(E48*H48,2)</f>
        <v>5725.03</v>
      </c>
      <c r="J48" s="151">
        <v>33.15</v>
      </c>
      <c r="K48" s="150">
        <f>ROUND(E48*J48,2)</f>
        <v>1209.98</v>
      </c>
      <c r="L48" s="150">
        <v>21</v>
      </c>
      <c r="M48" s="150">
        <f>G48*(1+L48/100)</f>
        <v>0</v>
      </c>
      <c r="N48" s="149">
        <v>0.33074999999999999</v>
      </c>
      <c r="O48" s="149">
        <f>ROUND(E48*N48,2)</f>
        <v>12.07</v>
      </c>
      <c r="P48" s="149">
        <v>0</v>
      </c>
      <c r="Q48" s="149">
        <f>ROUND(E48*P48,2)</f>
        <v>0</v>
      </c>
      <c r="R48" s="150"/>
      <c r="S48" s="150" t="s">
        <v>100</v>
      </c>
      <c r="T48" s="150" t="s">
        <v>100</v>
      </c>
      <c r="U48" s="150">
        <v>2.5999999999999999E-2</v>
      </c>
      <c r="V48" s="150">
        <f>ROUND(E48*U48,2)</f>
        <v>0.95</v>
      </c>
      <c r="W48" s="150"/>
      <c r="X48" s="150" t="s">
        <v>101</v>
      </c>
      <c r="Y48" s="150" t="s">
        <v>102</v>
      </c>
      <c r="Z48" s="140"/>
      <c r="AA48" s="140"/>
      <c r="AB48" s="140"/>
      <c r="AC48" s="140"/>
      <c r="AD48" s="140"/>
      <c r="AE48" s="140"/>
      <c r="AF48" s="140"/>
      <c r="AG48" s="140" t="s">
        <v>103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2" x14ac:dyDescent="0.2">
      <c r="A49" s="147"/>
      <c r="B49" s="148"/>
      <c r="C49" s="181" t="s">
        <v>239</v>
      </c>
      <c r="D49" s="152"/>
      <c r="E49" s="153">
        <v>36.5</v>
      </c>
      <c r="F49" s="150"/>
      <c r="G49" s="150"/>
      <c r="H49" s="150"/>
      <c r="I49" s="150"/>
      <c r="J49" s="150"/>
      <c r="K49" s="150"/>
      <c r="L49" s="150"/>
      <c r="M49" s="150"/>
      <c r="N49" s="149"/>
      <c r="O49" s="149"/>
      <c r="P49" s="149"/>
      <c r="Q49" s="149"/>
      <c r="R49" s="150"/>
      <c r="S49" s="150"/>
      <c r="T49" s="150"/>
      <c r="U49" s="150"/>
      <c r="V49" s="150"/>
      <c r="W49" s="150"/>
      <c r="X49" s="150"/>
      <c r="Y49" s="150"/>
      <c r="Z49" s="140"/>
      <c r="AA49" s="140"/>
      <c r="AB49" s="140"/>
      <c r="AC49" s="140"/>
      <c r="AD49" s="140"/>
      <c r="AE49" s="140"/>
      <c r="AF49" s="140"/>
      <c r="AG49" s="140" t="s">
        <v>105</v>
      </c>
      <c r="AH49" s="140">
        <v>0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67">
        <v>18</v>
      </c>
      <c r="B50" s="168" t="s">
        <v>160</v>
      </c>
      <c r="C50" s="180" t="s">
        <v>161</v>
      </c>
      <c r="D50" s="169" t="s">
        <v>150</v>
      </c>
      <c r="E50" s="170">
        <v>36.5</v>
      </c>
      <c r="F50" s="171"/>
      <c r="G50" s="172">
        <f>ROUND(E50*F50,2)</f>
        <v>0</v>
      </c>
      <c r="H50" s="151">
        <v>55.61</v>
      </c>
      <c r="I50" s="150">
        <f>ROUND(E50*H50,2)</f>
        <v>2029.77</v>
      </c>
      <c r="J50" s="151">
        <v>304.89</v>
      </c>
      <c r="K50" s="150">
        <f>ROUND(E50*J50,2)</f>
        <v>11128.49</v>
      </c>
      <c r="L50" s="150">
        <v>21</v>
      </c>
      <c r="M50" s="150">
        <f>G50*(1+L50/100)</f>
        <v>0</v>
      </c>
      <c r="N50" s="149">
        <v>7.3899999999999993E-2</v>
      </c>
      <c r="O50" s="149">
        <f>ROUND(E50*N50,2)</f>
        <v>2.7</v>
      </c>
      <c r="P50" s="149">
        <v>0</v>
      </c>
      <c r="Q50" s="149">
        <f>ROUND(E50*P50,2)</f>
        <v>0</v>
      </c>
      <c r="R50" s="150"/>
      <c r="S50" s="150" t="s">
        <v>100</v>
      </c>
      <c r="T50" s="150" t="s">
        <v>100</v>
      </c>
      <c r="U50" s="150">
        <v>0.47799999999999998</v>
      </c>
      <c r="V50" s="150">
        <f>ROUND(E50*U50,2)</f>
        <v>17.45</v>
      </c>
      <c r="W50" s="150"/>
      <c r="X50" s="150" t="s">
        <v>101</v>
      </c>
      <c r="Y50" s="150" t="s">
        <v>102</v>
      </c>
      <c r="Z50" s="140"/>
      <c r="AA50" s="140"/>
      <c r="AB50" s="140"/>
      <c r="AC50" s="140"/>
      <c r="AD50" s="140"/>
      <c r="AE50" s="140"/>
      <c r="AF50" s="140"/>
      <c r="AG50" s="140" t="s">
        <v>103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2" x14ac:dyDescent="0.2">
      <c r="A51" s="147"/>
      <c r="B51" s="148"/>
      <c r="C51" s="181">
        <v>36.5</v>
      </c>
      <c r="D51" s="152"/>
      <c r="E51" s="153">
        <v>36.5</v>
      </c>
      <c r="F51" s="150"/>
      <c r="G51" s="150"/>
      <c r="H51" s="150"/>
      <c r="I51" s="150"/>
      <c r="J51" s="150"/>
      <c r="K51" s="150"/>
      <c r="L51" s="150"/>
      <c r="M51" s="150"/>
      <c r="N51" s="149"/>
      <c r="O51" s="149"/>
      <c r="P51" s="149"/>
      <c r="Q51" s="149"/>
      <c r="R51" s="150"/>
      <c r="S51" s="150"/>
      <c r="T51" s="150"/>
      <c r="U51" s="150"/>
      <c r="V51" s="150"/>
      <c r="W51" s="150"/>
      <c r="X51" s="150"/>
      <c r="Y51" s="150"/>
      <c r="Z51" s="140"/>
      <c r="AA51" s="140"/>
      <c r="AB51" s="140"/>
      <c r="AC51" s="140"/>
      <c r="AD51" s="140"/>
      <c r="AE51" s="140"/>
      <c r="AF51" s="140"/>
      <c r="AG51" s="140" t="s">
        <v>105</v>
      </c>
      <c r="AH51" s="140">
        <v>0</v>
      </c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67">
        <v>19</v>
      </c>
      <c r="B52" s="168" t="s">
        <v>162</v>
      </c>
      <c r="C52" s="180" t="s">
        <v>163</v>
      </c>
      <c r="D52" s="169" t="s">
        <v>164</v>
      </c>
      <c r="E52" s="170">
        <v>20</v>
      </c>
      <c r="F52" s="171"/>
      <c r="G52" s="172">
        <f>ROUND(E52*F52,2)</f>
        <v>0</v>
      </c>
      <c r="H52" s="151">
        <v>16.079999999999998</v>
      </c>
      <c r="I52" s="150">
        <f>ROUND(E52*H52,2)</f>
        <v>321.60000000000002</v>
      </c>
      <c r="J52" s="151">
        <v>296.42</v>
      </c>
      <c r="K52" s="150">
        <f>ROUND(E52*J52,2)</f>
        <v>5928.4</v>
      </c>
      <c r="L52" s="150">
        <v>21</v>
      </c>
      <c r="M52" s="150">
        <f>G52*(1+L52/100)</f>
        <v>0</v>
      </c>
      <c r="N52" s="149">
        <v>3.6000000000000002E-4</v>
      </c>
      <c r="O52" s="149">
        <f>ROUND(E52*N52,2)</f>
        <v>0.01</v>
      </c>
      <c r="P52" s="149">
        <v>0</v>
      </c>
      <c r="Q52" s="149">
        <f>ROUND(E52*P52,2)</f>
        <v>0</v>
      </c>
      <c r="R52" s="150"/>
      <c r="S52" s="150" t="s">
        <v>100</v>
      </c>
      <c r="T52" s="150" t="s">
        <v>100</v>
      </c>
      <c r="U52" s="150">
        <v>0.43</v>
      </c>
      <c r="V52" s="150">
        <f>ROUND(E52*U52,2)</f>
        <v>8.6</v>
      </c>
      <c r="W52" s="150"/>
      <c r="X52" s="150" t="s">
        <v>101</v>
      </c>
      <c r="Y52" s="150" t="s">
        <v>102</v>
      </c>
      <c r="Z52" s="140"/>
      <c r="AA52" s="140"/>
      <c r="AB52" s="140"/>
      <c r="AC52" s="140"/>
      <c r="AD52" s="140"/>
      <c r="AE52" s="140"/>
      <c r="AF52" s="140"/>
      <c r="AG52" s="140" t="s">
        <v>103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2" x14ac:dyDescent="0.2">
      <c r="A53" s="147"/>
      <c r="B53" s="148"/>
      <c r="C53" s="181" t="s">
        <v>247</v>
      </c>
      <c r="D53" s="152"/>
      <c r="E53" s="153">
        <v>20</v>
      </c>
      <c r="F53" s="150"/>
      <c r="G53" s="150"/>
      <c r="H53" s="150"/>
      <c r="I53" s="150"/>
      <c r="J53" s="150"/>
      <c r="K53" s="150"/>
      <c r="L53" s="150"/>
      <c r="M53" s="150"/>
      <c r="N53" s="149"/>
      <c r="O53" s="149"/>
      <c r="P53" s="149"/>
      <c r="Q53" s="149"/>
      <c r="R53" s="150"/>
      <c r="S53" s="150"/>
      <c r="T53" s="150"/>
      <c r="U53" s="150"/>
      <c r="V53" s="150"/>
      <c r="W53" s="150"/>
      <c r="X53" s="150"/>
      <c r="Y53" s="150"/>
      <c r="Z53" s="140"/>
      <c r="AA53" s="140"/>
      <c r="AB53" s="140"/>
      <c r="AC53" s="140"/>
      <c r="AD53" s="140"/>
      <c r="AE53" s="140"/>
      <c r="AF53" s="140"/>
      <c r="AG53" s="140" t="s">
        <v>105</v>
      </c>
      <c r="AH53" s="140">
        <v>0</v>
      </c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67">
        <v>20</v>
      </c>
      <c r="B54" s="168" t="s">
        <v>165</v>
      </c>
      <c r="C54" s="180" t="s">
        <v>257</v>
      </c>
      <c r="D54" s="169" t="s">
        <v>150</v>
      </c>
      <c r="E54" s="170">
        <v>37.11</v>
      </c>
      <c r="F54" s="171"/>
      <c r="G54" s="172">
        <f>ROUND(E54*F54,2)</f>
        <v>0</v>
      </c>
      <c r="H54" s="151">
        <v>499.5</v>
      </c>
      <c r="I54" s="150">
        <f>ROUND(E54*H54,2)</f>
        <v>18536.45</v>
      </c>
      <c r="J54" s="151">
        <v>0</v>
      </c>
      <c r="K54" s="150">
        <f>ROUND(E54*J54,2)</f>
        <v>0</v>
      </c>
      <c r="L54" s="150">
        <v>21</v>
      </c>
      <c r="M54" s="150">
        <f>G54*(1+L54/100)</f>
        <v>0</v>
      </c>
      <c r="N54" s="149">
        <v>0.17599999999999999</v>
      </c>
      <c r="O54" s="149">
        <f>ROUND(E54*N54,2)</f>
        <v>6.53</v>
      </c>
      <c r="P54" s="149">
        <v>0</v>
      </c>
      <c r="Q54" s="149">
        <f>ROUND(E54*P54,2)</f>
        <v>0</v>
      </c>
      <c r="R54" s="150" t="s">
        <v>133</v>
      </c>
      <c r="S54" s="150" t="s">
        <v>100</v>
      </c>
      <c r="T54" s="150" t="s">
        <v>100</v>
      </c>
      <c r="U54" s="150">
        <v>0</v>
      </c>
      <c r="V54" s="150">
        <f>ROUND(E54*U54,2)</f>
        <v>0</v>
      </c>
      <c r="W54" s="150"/>
      <c r="X54" s="150" t="s">
        <v>134</v>
      </c>
      <c r="Y54" s="150" t="s">
        <v>102</v>
      </c>
      <c r="Z54" s="140"/>
      <c r="AA54" s="140"/>
      <c r="AB54" s="140"/>
      <c r="AC54" s="140"/>
      <c r="AD54" s="140"/>
      <c r="AE54" s="140"/>
      <c r="AF54" s="140"/>
      <c r="AG54" s="140" t="s">
        <v>135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2" x14ac:dyDescent="0.2">
      <c r="A55" s="147"/>
      <c r="B55" s="148"/>
      <c r="C55" s="181" t="s">
        <v>248</v>
      </c>
      <c r="D55" s="152"/>
      <c r="E55" s="153">
        <v>37.11</v>
      </c>
      <c r="F55" s="150"/>
      <c r="G55" s="150"/>
      <c r="H55" s="150"/>
      <c r="I55" s="150"/>
      <c r="J55" s="150"/>
      <c r="K55" s="150"/>
      <c r="L55" s="150"/>
      <c r="M55" s="150"/>
      <c r="N55" s="149"/>
      <c r="O55" s="149"/>
      <c r="P55" s="149"/>
      <c r="Q55" s="149"/>
      <c r="R55" s="150"/>
      <c r="S55" s="150"/>
      <c r="T55" s="150"/>
      <c r="U55" s="150"/>
      <c r="V55" s="150"/>
      <c r="W55" s="150"/>
      <c r="X55" s="150"/>
      <c r="Y55" s="150"/>
      <c r="Z55" s="140"/>
      <c r="AA55" s="140"/>
      <c r="AB55" s="140"/>
      <c r="AC55" s="140"/>
      <c r="AD55" s="140"/>
      <c r="AE55" s="140"/>
      <c r="AF55" s="140"/>
      <c r="AG55" s="140" t="s">
        <v>105</v>
      </c>
      <c r="AH55" s="140">
        <v>0</v>
      </c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2" x14ac:dyDescent="0.2">
      <c r="A56" s="167">
        <v>21</v>
      </c>
      <c r="B56" s="168"/>
      <c r="C56" s="180" t="s">
        <v>240</v>
      </c>
      <c r="D56" s="169" t="s">
        <v>150</v>
      </c>
      <c r="E56" s="170">
        <v>4.8600000000000003</v>
      </c>
      <c r="F56" s="171"/>
      <c r="G56" s="172">
        <f>+F56*E56</f>
        <v>0</v>
      </c>
      <c r="H56" s="150"/>
      <c r="I56" s="150"/>
      <c r="J56" s="150"/>
      <c r="K56" s="150"/>
      <c r="L56" s="150"/>
      <c r="M56" s="150"/>
      <c r="N56" s="149"/>
      <c r="O56" s="149"/>
      <c r="P56" s="149"/>
      <c r="Q56" s="149"/>
      <c r="R56" s="150"/>
      <c r="S56" s="150"/>
      <c r="T56" s="150"/>
      <c r="U56" s="150"/>
      <c r="V56" s="150"/>
      <c r="W56" s="150"/>
      <c r="X56" s="150"/>
      <c r="Y56" s="15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2" x14ac:dyDescent="0.2">
      <c r="A57" s="147"/>
      <c r="B57" s="148"/>
      <c r="C57" s="181" t="s">
        <v>249</v>
      </c>
      <c r="D57" s="152"/>
      <c r="E57" s="153">
        <v>4.8600000000000003</v>
      </c>
      <c r="F57" s="150"/>
      <c r="G57" s="150"/>
      <c r="H57" s="150"/>
      <c r="I57" s="150"/>
      <c r="J57" s="150"/>
      <c r="K57" s="150"/>
      <c r="L57" s="150"/>
      <c r="M57" s="150"/>
      <c r="N57" s="149"/>
      <c r="O57" s="149"/>
      <c r="P57" s="149"/>
      <c r="Q57" s="149"/>
      <c r="R57" s="150"/>
      <c r="S57" s="150"/>
      <c r="T57" s="150"/>
      <c r="U57" s="150"/>
      <c r="V57" s="150"/>
      <c r="W57" s="150"/>
      <c r="X57" s="150"/>
      <c r="Y57" s="15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2" x14ac:dyDescent="0.2">
      <c r="A58" s="167">
        <v>22</v>
      </c>
      <c r="B58" s="168" t="s">
        <v>241</v>
      </c>
      <c r="C58" s="180" t="s">
        <v>242</v>
      </c>
      <c r="D58" s="169" t="s">
        <v>150</v>
      </c>
      <c r="E58" s="170">
        <v>4.72</v>
      </c>
      <c r="F58" s="171"/>
      <c r="G58" s="172">
        <f>+F58*E58</f>
        <v>0</v>
      </c>
      <c r="H58" s="150"/>
      <c r="I58" s="150"/>
      <c r="J58" s="150"/>
      <c r="K58" s="150"/>
      <c r="L58" s="150"/>
      <c r="M58" s="150"/>
      <c r="N58" s="149"/>
      <c r="O58" s="149"/>
      <c r="P58" s="149"/>
      <c r="Q58" s="149"/>
      <c r="R58" s="150"/>
      <c r="S58" s="150"/>
      <c r="T58" s="150"/>
      <c r="U58" s="150"/>
      <c r="V58" s="150"/>
      <c r="W58" s="150"/>
      <c r="X58" s="150"/>
      <c r="Y58" s="15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2" x14ac:dyDescent="0.2">
      <c r="A59" s="147"/>
      <c r="B59" s="148"/>
      <c r="C59" s="181" t="s">
        <v>250</v>
      </c>
      <c r="D59" s="152"/>
      <c r="E59" s="153">
        <v>4.72</v>
      </c>
      <c r="F59" s="150"/>
      <c r="G59" s="150"/>
      <c r="H59" s="150"/>
      <c r="I59" s="150"/>
      <c r="J59" s="150"/>
      <c r="K59" s="150"/>
      <c r="L59" s="150"/>
      <c r="M59" s="150"/>
      <c r="N59" s="149"/>
      <c r="O59" s="149"/>
      <c r="P59" s="149"/>
      <c r="Q59" s="149"/>
      <c r="R59" s="150"/>
      <c r="S59" s="150"/>
      <c r="T59" s="150"/>
      <c r="U59" s="150"/>
      <c r="V59" s="150"/>
      <c r="W59" s="150"/>
      <c r="X59" s="150"/>
      <c r="Y59" s="15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x14ac:dyDescent="0.2">
      <c r="A60" s="160" t="s">
        <v>95</v>
      </c>
      <c r="B60" s="161" t="s">
        <v>56</v>
      </c>
      <c r="C60" s="179" t="s">
        <v>57</v>
      </c>
      <c r="D60" s="162"/>
      <c r="E60" s="163"/>
      <c r="F60" s="164"/>
      <c r="G60" s="165">
        <f>SUMIF(AG61:AG66,"&lt;&gt;NOR",G61:G66)</f>
        <v>0</v>
      </c>
      <c r="H60" s="159"/>
      <c r="I60" s="159">
        <f>SUM(I61:I66)</f>
        <v>20019.09</v>
      </c>
      <c r="J60" s="159"/>
      <c r="K60" s="159">
        <f>SUM(K61:K66)</f>
        <v>8491.26</v>
      </c>
      <c r="L60" s="159"/>
      <c r="M60" s="159">
        <f>SUM(M61:M66)</f>
        <v>0</v>
      </c>
      <c r="N60" s="158"/>
      <c r="O60" s="158">
        <f>SUM(O61:O66)</f>
        <v>10.569999999999999</v>
      </c>
      <c r="P60" s="158"/>
      <c r="Q60" s="158">
        <f>SUM(Q61:Q66)</f>
        <v>0</v>
      </c>
      <c r="R60" s="159"/>
      <c r="S60" s="159"/>
      <c r="T60" s="159"/>
      <c r="U60" s="159"/>
      <c r="V60" s="159">
        <f>SUM(V61:V66)</f>
        <v>14.049999999999999</v>
      </c>
      <c r="W60" s="159"/>
      <c r="X60" s="159"/>
      <c r="Y60" s="159"/>
      <c r="AG60" t="s">
        <v>96</v>
      </c>
    </row>
    <row r="61" spans="1:60" ht="22.5" outlineLevel="1" x14ac:dyDescent="0.2">
      <c r="A61" s="167">
        <v>22</v>
      </c>
      <c r="B61" s="168" t="s">
        <v>166</v>
      </c>
      <c r="C61" s="180" t="s">
        <v>167</v>
      </c>
      <c r="D61" s="169" t="s">
        <v>164</v>
      </c>
      <c r="E61" s="170">
        <v>33.200000000000003</v>
      </c>
      <c r="F61" s="171"/>
      <c r="G61" s="172">
        <f>ROUND(E61*F61,2)</f>
        <v>0</v>
      </c>
      <c r="H61" s="151">
        <v>265.92</v>
      </c>
      <c r="I61" s="150">
        <f>ROUND(E61*H61,2)</f>
        <v>8828.5400000000009</v>
      </c>
      <c r="J61" s="151">
        <v>203.58</v>
      </c>
      <c r="K61" s="150">
        <f>ROUND(E61*J61,2)</f>
        <v>6758.86</v>
      </c>
      <c r="L61" s="150">
        <v>21</v>
      </c>
      <c r="M61" s="150">
        <f>G61*(1+L61/100)</f>
        <v>0</v>
      </c>
      <c r="N61" s="149">
        <v>0.185</v>
      </c>
      <c r="O61" s="149">
        <f>ROUND(E61*N61,2)</f>
        <v>6.14</v>
      </c>
      <c r="P61" s="149">
        <v>0</v>
      </c>
      <c r="Q61" s="149">
        <f>ROUND(E61*P61,2)</f>
        <v>0</v>
      </c>
      <c r="R61" s="150"/>
      <c r="S61" s="150" t="s">
        <v>100</v>
      </c>
      <c r="T61" s="150" t="s">
        <v>100</v>
      </c>
      <c r="U61" s="150">
        <v>0.33704000000000001</v>
      </c>
      <c r="V61" s="150">
        <f>ROUND(E61*U61,2)</f>
        <v>11.19</v>
      </c>
      <c r="W61" s="150"/>
      <c r="X61" s="150" t="s">
        <v>101</v>
      </c>
      <c r="Y61" s="150" t="s">
        <v>102</v>
      </c>
      <c r="Z61" s="140"/>
      <c r="AA61" s="140"/>
      <c r="AB61" s="140"/>
      <c r="AC61" s="140"/>
      <c r="AD61" s="140"/>
      <c r="AE61" s="140"/>
      <c r="AF61" s="140"/>
      <c r="AG61" s="140" t="s">
        <v>103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2" x14ac:dyDescent="0.2">
      <c r="A62" s="147"/>
      <c r="B62" s="148"/>
      <c r="C62" s="181" t="s">
        <v>251</v>
      </c>
      <c r="D62" s="152"/>
      <c r="E62" s="153">
        <v>33.200000000000003</v>
      </c>
      <c r="F62" s="150"/>
      <c r="G62" s="150"/>
      <c r="H62" s="150"/>
      <c r="I62" s="150"/>
      <c r="J62" s="150"/>
      <c r="K62" s="150"/>
      <c r="L62" s="150"/>
      <c r="M62" s="150"/>
      <c r="N62" s="149"/>
      <c r="O62" s="149"/>
      <c r="P62" s="149"/>
      <c r="Q62" s="149"/>
      <c r="R62" s="150"/>
      <c r="S62" s="150"/>
      <c r="T62" s="150"/>
      <c r="U62" s="150"/>
      <c r="V62" s="150"/>
      <c r="W62" s="150"/>
      <c r="X62" s="150"/>
      <c r="Y62" s="150"/>
      <c r="Z62" s="140"/>
      <c r="AA62" s="140"/>
      <c r="AB62" s="140"/>
      <c r="AC62" s="140"/>
      <c r="AD62" s="140"/>
      <c r="AE62" s="140"/>
      <c r="AF62" s="140"/>
      <c r="AG62" s="140" t="s">
        <v>105</v>
      </c>
      <c r="AH62" s="140">
        <v>0</v>
      </c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33.75" outlineLevel="1" x14ac:dyDescent="0.2">
      <c r="A63" s="167">
        <v>23</v>
      </c>
      <c r="B63" s="168" t="s">
        <v>168</v>
      </c>
      <c r="C63" s="180" t="s">
        <v>169</v>
      </c>
      <c r="D63" s="169" t="s">
        <v>164</v>
      </c>
      <c r="E63" s="170">
        <v>10.5</v>
      </c>
      <c r="F63" s="171"/>
      <c r="G63" s="172">
        <f>ROUND(E63*F63,2)</f>
        <v>0</v>
      </c>
      <c r="H63" s="151">
        <v>511.01</v>
      </c>
      <c r="I63" s="150">
        <f>ROUND(E63*H63,2)</f>
        <v>5365.61</v>
      </c>
      <c r="J63" s="151">
        <v>164.99</v>
      </c>
      <c r="K63" s="150">
        <f>ROUND(E63*J63,2)</f>
        <v>1732.4</v>
      </c>
      <c r="L63" s="150">
        <v>21</v>
      </c>
      <c r="M63" s="150">
        <f>G63*(1+L63/100)</f>
        <v>0</v>
      </c>
      <c r="N63" s="149">
        <v>0.26940999999999998</v>
      </c>
      <c r="O63" s="149">
        <f>ROUND(E63*N63,2)</f>
        <v>2.83</v>
      </c>
      <c r="P63" s="149">
        <v>0</v>
      </c>
      <c r="Q63" s="149">
        <f>ROUND(E63*P63,2)</f>
        <v>0</v>
      </c>
      <c r="R63" s="150"/>
      <c r="S63" s="150" t="s">
        <v>100</v>
      </c>
      <c r="T63" s="150" t="s">
        <v>100</v>
      </c>
      <c r="U63" s="150">
        <v>0.27200000000000002</v>
      </c>
      <c r="V63" s="150">
        <f>ROUND(E63*U63,2)</f>
        <v>2.86</v>
      </c>
      <c r="W63" s="150"/>
      <c r="X63" s="150" t="s">
        <v>101</v>
      </c>
      <c r="Y63" s="150" t="s">
        <v>102</v>
      </c>
      <c r="Z63" s="140"/>
      <c r="AA63" s="140"/>
      <c r="AB63" s="140"/>
      <c r="AC63" s="140"/>
      <c r="AD63" s="140"/>
      <c r="AE63" s="140"/>
      <c r="AF63" s="140"/>
      <c r="AG63" s="140" t="s">
        <v>110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2" x14ac:dyDescent="0.2">
      <c r="A64" s="147"/>
      <c r="B64" s="148"/>
      <c r="C64" s="181" t="s">
        <v>252</v>
      </c>
      <c r="D64" s="152"/>
      <c r="E64" s="153">
        <v>10.5</v>
      </c>
      <c r="F64" s="150"/>
      <c r="G64" s="150"/>
      <c r="H64" s="150"/>
      <c r="I64" s="150"/>
      <c r="J64" s="150"/>
      <c r="K64" s="150"/>
      <c r="L64" s="150"/>
      <c r="M64" s="150"/>
      <c r="N64" s="149"/>
      <c r="O64" s="149"/>
      <c r="P64" s="149"/>
      <c r="Q64" s="149"/>
      <c r="R64" s="150"/>
      <c r="S64" s="150"/>
      <c r="T64" s="150"/>
      <c r="U64" s="150"/>
      <c r="V64" s="150"/>
      <c r="W64" s="150"/>
      <c r="X64" s="150"/>
      <c r="Y64" s="150"/>
      <c r="Z64" s="140"/>
      <c r="AA64" s="140"/>
      <c r="AB64" s="140"/>
      <c r="AC64" s="140"/>
      <c r="AD64" s="140"/>
      <c r="AE64" s="140"/>
      <c r="AF64" s="140"/>
      <c r="AG64" s="140" t="s">
        <v>105</v>
      </c>
      <c r="AH64" s="140">
        <v>0</v>
      </c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ht="22.5" outlineLevel="1" x14ac:dyDescent="0.2">
      <c r="A65" s="167">
        <v>24</v>
      </c>
      <c r="B65" s="168" t="s">
        <v>170</v>
      </c>
      <c r="C65" s="180" t="s">
        <v>171</v>
      </c>
      <c r="D65" s="169" t="s">
        <v>172</v>
      </c>
      <c r="E65" s="170">
        <v>36.520000000000003</v>
      </c>
      <c r="F65" s="171"/>
      <c r="G65" s="172">
        <f>ROUND(E65*F65,2)</f>
        <v>0</v>
      </c>
      <c r="H65" s="151">
        <v>159.5</v>
      </c>
      <c r="I65" s="150">
        <f>ROUND(E65*H65,2)</f>
        <v>5824.94</v>
      </c>
      <c r="J65" s="151">
        <v>0</v>
      </c>
      <c r="K65" s="150">
        <f>ROUND(E65*J65,2)</f>
        <v>0</v>
      </c>
      <c r="L65" s="150">
        <v>21</v>
      </c>
      <c r="M65" s="150">
        <f>G65*(1+L65/100)</f>
        <v>0</v>
      </c>
      <c r="N65" s="149">
        <v>4.3799999999999999E-2</v>
      </c>
      <c r="O65" s="149">
        <f>ROUND(E65*N65,2)</f>
        <v>1.6</v>
      </c>
      <c r="P65" s="149">
        <v>0</v>
      </c>
      <c r="Q65" s="149">
        <f>ROUND(E65*P65,2)</f>
        <v>0</v>
      </c>
      <c r="R65" s="150" t="s">
        <v>133</v>
      </c>
      <c r="S65" s="150" t="s">
        <v>100</v>
      </c>
      <c r="T65" s="150" t="s">
        <v>100</v>
      </c>
      <c r="U65" s="150">
        <v>0</v>
      </c>
      <c r="V65" s="150">
        <f>ROUND(E65*U65,2)</f>
        <v>0</v>
      </c>
      <c r="W65" s="150"/>
      <c r="X65" s="150" t="s">
        <v>134</v>
      </c>
      <c r="Y65" s="150" t="s">
        <v>102</v>
      </c>
      <c r="Z65" s="140"/>
      <c r="AA65" s="140"/>
      <c r="AB65" s="140"/>
      <c r="AC65" s="140"/>
      <c r="AD65" s="140"/>
      <c r="AE65" s="140"/>
      <c r="AF65" s="140"/>
      <c r="AG65" s="140" t="s">
        <v>135</v>
      </c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2" x14ac:dyDescent="0.2">
      <c r="A66" s="147"/>
      <c r="B66" s="148"/>
      <c r="C66" s="181" t="s">
        <v>253</v>
      </c>
      <c r="D66" s="152"/>
      <c r="E66" s="153">
        <v>36.520000000000003</v>
      </c>
      <c r="F66" s="150"/>
      <c r="G66" s="150"/>
      <c r="H66" s="150"/>
      <c r="I66" s="150"/>
      <c r="J66" s="150"/>
      <c r="K66" s="150"/>
      <c r="L66" s="150"/>
      <c r="M66" s="150"/>
      <c r="N66" s="149"/>
      <c r="O66" s="149"/>
      <c r="P66" s="149"/>
      <c r="Q66" s="149"/>
      <c r="R66" s="150"/>
      <c r="S66" s="150"/>
      <c r="T66" s="150"/>
      <c r="U66" s="150"/>
      <c r="V66" s="150"/>
      <c r="W66" s="150"/>
      <c r="X66" s="150"/>
      <c r="Y66" s="150"/>
      <c r="Z66" s="140"/>
      <c r="AA66" s="140"/>
      <c r="AB66" s="140"/>
      <c r="AC66" s="140"/>
      <c r="AD66" s="140"/>
      <c r="AE66" s="140"/>
      <c r="AF66" s="140"/>
      <c r="AG66" s="140" t="s">
        <v>105</v>
      </c>
      <c r="AH66" s="140">
        <v>0</v>
      </c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2" x14ac:dyDescent="0.2">
      <c r="A67" s="173">
        <v>23</v>
      </c>
      <c r="B67" s="174" t="s">
        <v>243</v>
      </c>
      <c r="C67" s="182" t="s">
        <v>244</v>
      </c>
      <c r="D67" s="175" t="s">
        <v>172</v>
      </c>
      <c r="E67" s="176">
        <v>1</v>
      </c>
      <c r="F67" s="177"/>
      <c r="G67" s="178">
        <f>ROUND(E67*F67,2)</f>
        <v>0</v>
      </c>
      <c r="H67" s="150"/>
      <c r="I67" s="150"/>
      <c r="J67" s="150"/>
      <c r="K67" s="150"/>
      <c r="L67" s="150"/>
      <c r="M67" s="150"/>
      <c r="N67" s="149"/>
      <c r="O67" s="149"/>
      <c r="P67" s="149"/>
      <c r="Q67" s="149"/>
      <c r="R67" s="150"/>
      <c r="S67" s="150"/>
      <c r="T67" s="150"/>
      <c r="U67" s="150"/>
      <c r="V67" s="150"/>
      <c r="W67" s="150"/>
      <c r="X67" s="150"/>
      <c r="Y67" s="15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2" x14ac:dyDescent="0.2">
      <c r="A68" s="173" t="s">
        <v>245</v>
      </c>
      <c r="B68" s="174"/>
      <c r="C68" s="182" t="s">
        <v>246</v>
      </c>
      <c r="D68" s="175" t="s">
        <v>172</v>
      </c>
      <c r="E68" s="176">
        <v>2</v>
      </c>
      <c r="F68" s="177"/>
      <c r="G68" s="178">
        <f>+F68*E68</f>
        <v>0</v>
      </c>
      <c r="H68" s="150"/>
      <c r="I68" s="150"/>
      <c r="J68" s="150"/>
      <c r="K68" s="150"/>
      <c r="L68" s="150"/>
      <c r="M68" s="150"/>
      <c r="N68" s="149"/>
      <c r="O68" s="149"/>
      <c r="P68" s="149"/>
      <c r="Q68" s="149"/>
      <c r="R68" s="150"/>
      <c r="S68" s="150"/>
      <c r="T68" s="150"/>
      <c r="U68" s="150"/>
      <c r="V68" s="150"/>
      <c r="W68" s="150"/>
      <c r="X68" s="150"/>
      <c r="Y68" s="15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">
      <c r="A69" s="160" t="s">
        <v>95</v>
      </c>
      <c r="B69" s="161" t="s">
        <v>58</v>
      </c>
      <c r="C69" s="179" t="s">
        <v>59</v>
      </c>
      <c r="D69" s="162"/>
      <c r="E69" s="163"/>
      <c r="F69" s="164"/>
      <c r="G69" s="165">
        <f>SUMIF(AG70:AG73,"&lt;&gt;NOR",G70:G73)</f>
        <v>0</v>
      </c>
      <c r="H69" s="159"/>
      <c r="I69" s="159">
        <f>SUM(I70:I73)</f>
        <v>0</v>
      </c>
      <c r="J69" s="159"/>
      <c r="K69" s="159">
        <f>SUM(K70:K73)</f>
        <v>27736.799999999999</v>
      </c>
      <c r="L69" s="159"/>
      <c r="M69" s="159">
        <f>SUM(M70:M73)</f>
        <v>0</v>
      </c>
      <c r="N69" s="158"/>
      <c r="O69" s="158">
        <f>SUM(O70:O73)</f>
        <v>0</v>
      </c>
      <c r="P69" s="158"/>
      <c r="Q69" s="158">
        <f>SUM(Q70:Q73)</f>
        <v>10.49</v>
      </c>
      <c r="R69" s="159"/>
      <c r="S69" s="159"/>
      <c r="T69" s="159"/>
      <c r="U69" s="159"/>
      <c r="V69" s="159">
        <f>SUM(V70:V73)</f>
        <v>39.690000000000005</v>
      </c>
      <c r="W69" s="159"/>
      <c r="X69" s="159"/>
      <c r="Y69" s="159"/>
      <c r="AG69" t="s">
        <v>96</v>
      </c>
    </row>
    <row r="70" spans="1:60" outlineLevel="1" x14ac:dyDescent="0.2">
      <c r="A70" s="167">
        <v>26</v>
      </c>
      <c r="B70" s="168" t="s">
        <v>174</v>
      </c>
      <c r="C70" s="180" t="s">
        <v>175</v>
      </c>
      <c r="D70" s="169" t="s">
        <v>164</v>
      </c>
      <c r="E70" s="170">
        <v>17.12</v>
      </c>
      <c r="F70" s="171"/>
      <c r="G70" s="172">
        <f>ROUND(E70*F70,2)</f>
        <v>0</v>
      </c>
      <c r="H70" s="151">
        <v>0</v>
      </c>
      <c r="I70" s="150">
        <f>ROUND(E70*H70,2)</f>
        <v>0</v>
      </c>
      <c r="J70" s="151">
        <v>140</v>
      </c>
      <c r="K70" s="150">
        <f>ROUND(E70*J70,2)</f>
        <v>2396.8000000000002</v>
      </c>
      <c r="L70" s="150">
        <v>21</v>
      </c>
      <c r="M70" s="150">
        <f>G70*(1+L70/100)</f>
        <v>0</v>
      </c>
      <c r="N70" s="149">
        <v>0</v>
      </c>
      <c r="O70" s="149">
        <f>ROUND(E70*N70,2)</f>
        <v>0</v>
      </c>
      <c r="P70" s="149">
        <v>0.22</v>
      </c>
      <c r="Q70" s="149">
        <f>ROUND(E70*P70,2)</f>
        <v>3.77</v>
      </c>
      <c r="R70" s="150"/>
      <c r="S70" s="150" t="s">
        <v>100</v>
      </c>
      <c r="T70" s="150" t="s">
        <v>100</v>
      </c>
      <c r="U70" s="150">
        <v>0.14299999999999999</v>
      </c>
      <c r="V70" s="150">
        <f>ROUND(E70*U70,2)</f>
        <v>2.4500000000000002</v>
      </c>
      <c r="W70" s="150"/>
      <c r="X70" s="150" t="s">
        <v>101</v>
      </c>
      <c r="Y70" s="150" t="s">
        <v>102</v>
      </c>
      <c r="Z70" s="140"/>
      <c r="AA70" s="140"/>
      <c r="AB70" s="140"/>
      <c r="AC70" s="140"/>
      <c r="AD70" s="140"/>
      <c r="AE70" s="140"/>
      <c r="AF70" s="140"/>
      <c r="AG70" s="140" t="s">
        <v>103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2" x14ac:dyDescent="0.2">
      <c r="A71" s="147"/>
      <c r="B71" s="148"/>
      <c r="C71" s="181" t="s">
        <v>176</v>
      </c>
      <c r="D71" s="152"/>
      <c r="E71" s="153">
        <v>17.12</v>
      </c>
      <c r="F71" s="150"/>
      <c r="G71" s="150"/>
      <c r="H71" s="150"/>
      <c r="I71" s="150"/>
      <c r="J71" s="150"/>
      <c r="K71" s="150"/>
      <c r="L71" s="150"/>
      <c r="M71" s="150"/>
      <c r="N71" s="149"/>
      <c r="O71" s="149"/>
      <c r="P71" s="149"/>
      <c r="Q71" s="149"/>
      <c r="R71" s="150"/>
      <c r="S71" s="150"/>
      <c r="T71" s="150"/>
      <c r="U71" s="150"/>
      <c r="V71" s="150"/>
      <c r="W71" s="150"/>
      <c r="X71" s="150"/>
      <c r="Y71" s="150"/>
      <c r="Z71" s="140"/>
      <c r="AA71" s="140"/>
      <c r="AB71" s="140"/>
      <c r="AC71" s="140"/>
      <c r="AD71" s="140"/>
      <c r="AE71" s="140"/>
      <c r="AF71" s="140"/>
      <c r="AG71" s="140" t="s">
        <v>105</v>
      </c>
      <c r="AH71" s="140">
        <v>0</v>
      </c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67">
        <v>27</v>
      </c>
      <c r="B72" s="168" t="s">
        <v>177</v>
      </c>
      <c r="C72" s="180" t="s">
        <v>178</v>
      </c>
      <c r="D72" s="169" t="s">
        <v>99</v>
      </c>
      <c r="E72" s="170">
        <v>2.8</v>
      </c>
      <c r="F72" s="171"/>
      <c r="G72" s="172">
        <f>ROUND(E72*F72,2)</f>
        <v>0</v>
      </c>
      <c r="H72" s="151">
        <v>0</v>
      </c>
      <c r="I72" s="150">
        <f>ROUND(E72*H72,2)</f>
        <v>0</v>
      </c>
      <c r="J72" s="151">
        <v>9050</v>
      </c>
      <c r="K72" s="150">
        <f>ROUND(E72*J72,2)</f>
        <v>25340</v>
      </c>
      <c r="L72" s="150">
        <v>21</v>
      </c>
      <c r="M72" s="150">
        <f>G72*(1+L72/100)</f>
        <v>0</v>
      </c>
      <c r="N72" s="149">
        <v>0</v>
      </c>
      <c r="O72" s="149">
        <f>ROUND(E72*N72,2)</f>
        <v>0</v>
      </c>
      <c r="P72" s="149">
        <v>2.4</v>
      </c>
      <c r="Q72" s="149">
        <f>ROUND(E72*P72,2)</f>
        <v>6.72</v>
      </c>
      <c r="R72" s="150"/>
      <c r="S72" s="150" t="s">
        <v>100</v>
      </c>
      <c r="T72" s="150" t="s">
        <v>100</v>
      </c>
      <c r="U72" s="150">
        <v>13.301</v>
      </c>
      <c r="V72" s="150">
        <f>ROUND(E72*U72,2)</f>
        <v>37.24</v>
      </c>
      <c r="W72" s="150"/>
      <c r="X72" s="150" t="s">
        <v>101</v>
      </c>
      <c r="Y72" s="150" t="s">
        <v>102</v>
      </c>
      <c r="Z72" s="140"/>
      <c r="AA72" s="140"/>
      <c r="AB72" s="140"/>
      <c r="AC72" s="140"/>
      <c r="AD72" s="140"/>
      <c r="AE72" s="140"/>
      <c r="AF72" s="140"/>
      <c r="AG72" s="140" t="s">
        <v>103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2" x14ac:dyDescent="0.2">
      <c r="A73" s="147"/>
      <c r="B73" s="148"/>
      <c r="C73" s="181" t="s">
        <v>179</v>
      </c>
      <c r="D73" s="152"/>
      <c r="E73" s="153">
        <v>2.8</v>
      </c>
      <c r="F73" s="150"/>
      <c r="G73" s="150"/>
      <c r="H73" s="150"/>
      <c r="I73" s="150"/>
      <c r="J73" s="150"/>
      <c r="K73" s="150"/>
      <c r="L73" s="150"/>
      <c r="M73" s="150"/>
      <c r="N73" s="149"/>
      <c r="O73" s="149"/>
      <c r="P73" s="149"/>
      <c r="Q73" s="149"/>
      <c r="R73" s="150"/>
      <c r="S73" s="150"/>
      <c r="T73" s="150"/>
      <c r="U73" s="150"/>
      <c r="V73" s="150"/>
      <c r="W73" s="150"/>
      <c r="X73" s="150"/>
      <c r="Y73" s="150"/>
      <c r="Z73" s="140"/>
      <c r="AA73" s="140"/>
      <c r="AB73" s="140"/>
      <c r="AC73" s="140"/>
      <c r="AD73" s="140"/>
      <c r="AE73" s="140"/>
      <c r="AF73" s="140"/>
      <c r="AG73" s="140" t="s">
        <v>105</v>
      </c>
      <c r="AH73" s="140">
        <v>0</v>
      </c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2">
      <c r="A74" s="160" t="s">
        <v>95</v>
      </c>
      <c r="B74" s="161" t="s">
        <v>60</v>
      </c>
      <c r="C74" s="179" t="s">
        <v>61</v>
      </c>
      <c r="D74" s="162"/>
      <c r="E74" s="163"/>
      <c r="F74" s="164"/>
      <c r="G74" s="165">
        <f>SUMIF(AG75:AG75,"&lt;&gt;NOR",G75:G75)</f>
        <v>0</v>
      </c>
      <c r="H74" s="159"/>
      <c r="I74" s="159">
        <f>SUM(I75:I75)</f>
        <v>0</v>
      </c>
      <c r="J74" s="159"/>
      <c r="K74" s="159">
        <f>SUM(K75:K75)</f>
        <v>9929.94</v>
      </c>
      <c r="L74" s="159"/>
      <c r="M74" s="159">
        <f>SUM(M75:M75)</f>
        <v>0</v>
      </c>
      <c r="N74" s="158"/>
      <c r="O74" s="158">
        <f>SUM(O75:O75)</f>
        <v>0</v>
      </c>
      <c r="P74" s="158"/>
      <c r="Q74" s="158">
        <f>SUM(Q75:Q75)</f>
        <v>0</v>
      </c>
      <c r="R74" s="159"/>
      <c r="S74" s="159"/>
      <c r="T74" s="159"/>
      <c r="U74" s="159"/>
      <c r="V74" s="159">
        <f>SUM(V75:V75)</f>
        <v>13.13</v>
      </c>
      <c r="W74" s="159"/>
      <c r="X74" s="159"/>
      <c r="Y74" s="159"/>
      <c r="AG74" t="s">
        <v>96</v>
      </c>
    </row>
    <row r="75" spans="1:60" outlineLevel="1" x14ac:dyDescent="0.2">
      <c r="A75" s="173">
        <v>28</v>
      </c>
      <c r="B75" s="174" t="s">
        <v>180</v>
      </c>
      <c r="C75" s="182" t="s">
        <v>181</v>
      </c>
      <c r="D75" s="175" t="s">
        <v>132</v>
      </c>
      <c r="E75" s="176">
        <v>33.660820000000001</v>
      </c>
      <c r="F75" s="177"/>
      <c r="G75" s="178">
        <f>ROUND(E75*F75,2)</f>
        <v>0</v>
      </c>
      <c r="H75" s="151">
        <v>0</v>
      </c>
      <c r="I75" s="150">
        <f>ROUND(E75*H75,2)</f>
        <v>0</v>
      </c>
      <c r="J75" s="151">
        <v>295</v>
      </c>
      <c r="K75" s="150">
        <f>ROUND(E75*J75,2)</f>
        <v>9929.94</v>
      </c>
      <c r="L75" s="150">
        <v>21</v>
      </c>
      <c r="M75" s="150">
        <f>G75*(1+L75/100)</f>
        <v>0</v>
      </c>
      <c r="N75" s="149">
        <v>0</v>
      </c>
      <c r="O75" s="149">
        <f>ROUND(E75*N75,2)</f>
        <v>0</v>
      </c>
      <c r="P75" s="149">
        <v>0</v>
      </c>
      <c r="Q75" s="149">
        <f>ROUND(E75*P75,2)</f>
        <v>0</v>
      </c>
      <c r="R75" s="150"/>
      <c r="S75" s="150" t="s">
        <v>100</v>
      </c>
      <c r="T75" s="150" t="s">
        <v>100</v>
      </c>
      <c r="U75" s="150">
        <v>0.39</v>
      </c>
      <c r="V75" s="150">
        <f>ROUND(E75*U75,2)</f>
        <v>13.13</v>
      </c>
      <c r="W75" s="150"/>
      <c r="X75" s="150" t="s">
        <v>182</v>
      </c>
      <c r="Y75" s="150" t="s">
        <v>102</v>
      </c>
      <c r="Z75" s="140"/>
      <c r="AA75" s="140"/>
      <c r="AB75" s="140"/>
      <c r="AC75" s="140"/>
      <c r="AD75" s="140"/>
      <c r="AE75" s="140"/>
      <c r="AF75" s="140"/>
      <c r="AG75" s="140" t="s">
        <v>183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x14ac:dyDescent="0.2">
      <c r="A76" s="160" t="s">
        <v>95</v>
      </c>
      <c r="B76" s="161" t="s">
        <v>62</v>
      </c>
      <c r="C76" s="179" t="s">
        <v>63</v>
      </c>
      <c r="D76" s="162"/>
      <c r="E76" s="163"/>
      <c r="F76" s="164"/>
      <c r="G76" s="165">
        <f>SUMIF(AG77:AG77,"&lt;&gt;NOR",G77:G77)</f>
        <v>0</v>
      </c>
      <c r="H76" s="159"/>
      <c r="I76" s="159">
        <f>SUM(I77:I77)</f>
        <v>0</v>
      </c>
      <c r="J76" s="159"/>
      <c r="K76" s="159">
        <f>SUM(K77:K77)</f>
        <v>0</v>
      </c>
      <c r="L76" s="159"/>
      <c r="M76" s="159">
        <f>SUM(M77:M77)</f>
        <v>0</v>
      </c>
      <c r="N76" s="158"/>
      <c r="O76" s="158">
        <f>SUM(O77:O77)</f>
        <v>0</v>
      </c>
      <c r="P76" s="158"/>
      <c r="Q76" s="158">
        <f>SUM(Q77:Q77)</f>
        <v>0</v>
      </c>
      <c r="R76" s="159"/>
      <c r="S76" s="159"/>
      <c r="T76" s="159"/>
      <c r="U76" s="159"/>
      <c r="V76" s="159">
        <f>SUM(V77:V77)</f>
        <v>0</v>
      </c>
      <c r="W76" s="159"/>
      <c r="X76" s="159"/>
      <c r="Y76" s="159"/>
      <c r="AG76" t="s">
        <v>96</v>
      </c>
    </row>
    <row r="77" spans="1:60" outlineLevel="1" x14ac:dyDescent="0.2">
      <c r="A77" s="173">
        <v>29</v>
      </c>
      <c r="B77" s="174" t="s">
        <v>184</v>
      </c>
      <c r="C77" s="182" t="s">
        <v>185</v>
      </c>
      <c r="D77" s="175" t="s">
        <v>186</v>
      </c>
      <c r="E77" s="176">
        <v>1</v>
      </c>
      <c r="F77" s="177"/>
      <c r="G77" s="178">
        <f>ROUND(E77*F77,2)</f>
        <v>0</v>
      </c>
      <c r="H77" s="151">
        <v>0</v>
      </c>
      <c r="I77" s="150">
        <f>ROUND(E77*H77,2)</f>
        <v>0</v>
      </c>
      <c r="J77" s="151">
        <v>0</v>
      </c>
      <c r="K77" s="150">
        <f>ROUND(E77*J77,2)</f>
        <v>0</v>
      </c>
      <c r="L77" s="150">
        <v>21</v>
      </c>
      <c r="M77" s="150">
        <f>G77*(1+L77/100)</f>
        <v>0</v>
      </c>
      <c r="N77" s="149">
        <v>0</v>
      </c>
      <c r="O77" s="149">
        <f>ROUND(E77*N77,2)</f>
        <v>0</v>
      </c>
      <c r="P77" s="149">
        <v>0</v>
      </c>
      <c r="Q77" s="149">
        <f>ROUND(E77*P77,2)</f>
        <v>0</v>
      </c>
      <c r="R77" s="150"/>
      <c r="S77" s="150" t="s">
        <v>173</v>
      </c>
      <c r="T77" s="150" t="s">
        <v>144</v>
      </c>
      <c r="U77" s="150">
        <v>0</v>
      </c>
      <c r="V77" s="150">
        <f>ROUND(E77*U77,2)</f>
        <v>0</v>
      </c>
      <c r="W77" s="150"/>
      <c r="X77" s="150" t="s">
        <v>101</v>
      </c>
      <c r="Y77" s="150" t="s">
        <v>102</v>
      </c>
      <c r="Z77" s="140"/>
      <c r="AA77" s="140"/>
      <c r="AB77" s="140"/>
      <c r="AC77" s="140"/>
      <c r="AD77" s="140"/>
      <c r="AE77" s="140"/>
      <c r="AF77" s="140"/>
      <c r="AG77" s="140" t="s">
        <v>103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x14ac:dyDescent="0.2">
      <c r="A78" s="160" t="s">
        <v>95</v>
      </c>
      <c r="B78" s="161" t="s">
        <v>64</v>
      </c>
      <c r="C78" s="179" t="s">
        <v>65</v>
      </c>
      <c r="D78" s="162"/>
      <c r="E78" s="163"/>
      <c r="F78" s="164"/>
      <c r="G78" s="165">
        <f>SUMIF(AG79:AG83,"&lt;&gt;NOR",G79:G83)</f>
        <v>0</v>
      </c>
      <c r="H78" s="159"/>
      <c r="I78" s="159">
        <f>SUM(I79:I83)</f>
        <v>0</v>
      </c>
      <c r="J78" s="159"/>
      <c r="K78" s="159">
        <f>SUM(K79:K83)</f>
        <v>46959.15</v>
      </c>
      <c r="L78" s="159"/>
      <c r="M78" s="159">
        <f>SUM(M79:M83)</f>
        <v>0</v>
      </c>
      <c r="N78" s="158"/>
      <c r="O78" s="158">
        <f>SUM(O79:O83)</f>
        <v>0</v>
      </c>
      <c r="P78" s="158"/>
      <c r="Q78" s="158">
        <f>SUM(Q79:Q83)</f>
        <v>0</v>
      </c>
      <c r="R78" s="159"/>
      <c r="S78" s="159"/>
      <c r="T78" s="159"/>
      <c r="U78" s="159"/>
      <c r="V78" s="159">
        <f>SUM(V79:V83)</f>
        <v>17.8</v>
      </c>
      <c r="W78" s="159"/>
      <c r="X78" s="159"/>
      <c r="Y78" s="159"/>
      <c r="AG78" t="s">
        <v>96</v>
      </c>
    </row>
    <row r="79" spans="1:60" outlineLevel="1" x14ac:dyDescent="0.2">
      <c r="A79" s="173">
        <v>30</v>
      </c>
      <c r="B79" s="174" t="s">
        <v>187</v>
      </c>
      <c r="C79" s="182" t="s">
        <v>188</v>
      </c>
      <c r="D79" s="175" t="s">
        <v>132</v>
      </c>
      <c r="E79" s="176">
        <v>10.4864</v>
      </c>
      <c r="F79" s="177"/>
      <c r="G79" s="178">
        <f>ROUND(E79*F79,2)</f>
        <v>0</v>
      </c>
      <c r="H79" s="151">
        <v>0</v>
      </c>
      <c r="I79" s="150">
        <f>ROUND(E79*H79,2)</f>
        <v>0</v>
      </c>
      <c r="J79" s="151">
        <v>363</v>
      </c>
      <c r="K79" s="150">
        <f>ROUND(E79*J79,2)</f>
        <v>3806.56</v>
      </c>
      <c r="L79" s="150">
        <v>21</v>
      </c>
      <c r="M79" s="150">
        <f>G79*(1+L79/100)</f>
        <v>0</v>
      </c>
      <c r="N79" s="149">
        <v>0</v>
      </c>
      <c r="O79" s="149">
        <f>ROUND(E79*N79,2)</f>
        <v>0</v>
      </c>
      <c r="P79" s="149">
        <v>0</v>
      </c>
      <c r="Q79" s="149">
        <f>ROUND(E79*P79,2)</f>
        <v>0</v>
      </c>
      <c r="R79" s="150"/>
      <c r="S79" s="150" t="s">
        <v>100</v>
      </c>
      <c r="T79" s="150" t="s">
        <v>100</v>
      </c>
      <c r="U79" s="150">
        <v>0.26500000000000001</v>
      </c>
      <c r="V79" s="150">
        <f>ROUND(E79*U79,2)</f>
        <v>2.78</v>
      </c>
      <c r="W79" s="150"/>
      <c r="X79" s="150" t="s">
        <v>189</v>
      </c>
      <c r="Y79" s="150" t="s">
        <v>102</v>
      </c>
      <c r="Z79" s="140"/>
      <c r="AA79" s="140"/>
      <c r="AB79" s="140"/>
      <c r="AC79" s="140"/>
      <c r="AD79" s="140"/>
      <c r="AE79" s="140"/>
      <c r="AF79" s="140"/>
      <c r="AG79" s="140" t="s">
        <v>190</v>
      </c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73">
        <v>31</v>
      </c>
      <c r="B80" s="174" t="s">
        <v>191</v>
      </c>
      <c r="C80" s="182" t="s">
        <v>192</v>
      </c>
      <c r="D80" s="175" t="s">
        <v>132</v>
      </c>
      <c r="E80" s="176">
        <v>10.4864</v>
      </c>
      <c r="F80" s="177"/>
      <c r="G80" s="178">
        <f>ROUND(E80*F80,2)</f>
        <v>0</v>
      </c>
      <c r="H80" s="151">
        <v>0</v>
      </c>
      <c r="I80" s="150">
        <f>ROUND(E80*H80,2)</f>
        <v>0</v>
      </c>
      <c r="J80" s="151">
        <v>301</v>
      </c>
      <c r="K80" s="150">
        <f>ROUND(E80*J80,2)</f>
        <v>3156.41</v>
      </c>
      <c r="L80" s="150">
        <v>21</v>
      </c>
      <c r="M80" s="150">
        <f>G80*(1+L80/100)</f>
        <v>0</v>
      </c>
      <c r="N80" s="149">
        <v>0</v>
      </c>
      <c r="O80" s="149">
        <f>ROUND(E80*N80,2)</f>
        <v>0</v>
      </c>
      <c r="P80" s="149">
        <v>0</v>
      </c>
      <c r="Q80" s="149">
        <f>ROUND(E80*P80,2)</f>
        <v>0</v>
      </c>
      <c r="R80" s="150"/>
      <c r="S80" s="150" t="s">
        <v>100</v>
      </c>
      <c r="T80" s="150" t="s">
        <v>100</v>
      </c>
      <c r="U80" s="150">
        <v>0.49</v>
      </c>
      <c r="V80" s="150">
        <f>ROUND(E80*U80,2)</f>
        <v>5.14</v>
      </c>
      <c r="W80" s="150"/>
      <c r="X80" s="150" t="s">
        <v>189</v>
      </c>
      <c r="Y80" s="150" t="s">
        <v>102</v>
      </c>
      <c r="Z80" s="140"/>
      <c r="AA80" s="140"/>
      <c r="AB80" s="140"/>
      <c r="AC80" s="140"/>
      <c r="AD80" s="140"/>
      <c r="AE80" s="140"/>
      <c r="AF80" s="140"/>
      <c r="AG80" s="140" t="s">
        <v>190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73">
        <v>32</v>
      </c>
      <c r="B81" s="174" t="s">
        <v>193</v>
      </c>
      <c r="C81" s="182" t="s">
        <v>194</v>
      </c>
      <c r="D81" s="175" t="s">
        <v>132</v>
      </c>
      <c r="E81" s="176">
        <v>199.24160000000001</v>
      </c>
      <c r="F81" s="177"/>
      <c r="G81" s="178">
        <f>ROUND(E81*F81,2)</f>
        <v>0</v>
      </c>
      <c r="H81" s="151">
        <v>0</v>
      </c>
      <c r="I81" s="150">
        <f>ROUND(E81*H81,2)</f>
        <v>0</v>
      </c>
      <c r="J81" s="151">
        <v>26.4</v>
      </c>
      <c r="K81" s="150">
        <f>ROUND(E81*J81,2)</f>
        <v>5259.98</v>
      </c>
      <c r="L81" s="150">
        <v>21</v>
      </c>
      <c r="M81" s="150">
        <f>G81*(1+L81/100)</f>
        <v>0</v>
      </c>
      <c r="N81" s="149">
        <v>0</v>
      </c>
      <c r="O81" s="149">
        <f>ROUND(E81*N81,2)</f>
        <v>0</v>
      </c>
      <c r="P81" s="149">
        <v>0</v>
      </c>
      <c r="Q81" s="149">
        <f>ROUND(E81*P81,2)</f>
        <v>0</v>
      </c>
      <c r="R81" s="150"/>
      <c r="S81" s="150" t="s">
        <v>100</v>
      </c>
      <c r="T81" s="150" t="s">
        <v>100</v>
      </c>
      <c r="U81" s="150">
        <v>0</v>
      </c>
      <c r="V81" s="150">
        <f>ROUND(E81*U81,2)</f>
        <v>0</v>
      </c>
      <c r="W81" s="150"/>
      <c r="X81" s="150" t="s">
        <v>189</v>
      </c>
      <c r="Y81" s="150" t="s">
        <v>102</v>
      </c>
      <c r="Z81" s="140"/>
      <c r="AA81" s="140"/>
      <c r="AB81" s="140"/>
      <c r="AC81" s="140"/>
      <c r="AD81" s="140"/>
      <c r="AE81" s="140"/>
      <c r="AF81" s="140"/>
      <c r="AG81" s="140" t="s">
        <v>190</v>
      </c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73">
        <v>33</v>
      </c>
      <c r="B82" s="174" t="s">
        <v>195</v>
      </c>
      <c r="C82" s="182" t="s">
        <v>196</v>
      </c>
      <c r="D82" s="175" t="s">
        <v>132</v>
      </c>
      <c r="E82" s="176">
        <v>10.4864</v>
      </c>
      <c r="F82" s="177"/>
      <c r="G82" s="178">
        <f>ROUND(E82*F82,2)</f>
        <v>0</v>
      </c>
      <c r="H82" s="151">
        <v>0</v>
      </c>
      <c r="I82" s="150">
        <f>ROUND(E82*H82,2)</f>
        <v>0</v>
      </c>
      <c r="J82" s="151">
        <v>432.5</v>
      </c>
      <c r="K82" s="150">
        <f>ROUND(E82*J82,2)</f>
        <v>4535.37</v>
      </c>
      <c r="L82" s="150">
        <v>21</v>
      </c>
      <c r="M82" s="150">
        <f>G82*(1+L82/100)</f>
        <v>0</v>
      </c>
      <c r="N82" s="149">
        <v>0</v>
      </c>
      <c r="O82" s="149">
        <f>ROUND(E82*N82,2)</f>
        <v>0</v>
      </c>
      <c r="P82" s="149">
        <v>0</v>
      </c>
      <c r="Q82" s="149">
        <f>ROUND(E82*P82,2)</f>
        <v>0</v>
      </c>
      <c r="R82" s="150"/>
      <c r="S82" s="150" t="s">
        <v>100</v>
      </c>
      <c r="T82" s="150" t="s">
        <v>100</v>
      </c>
      <c r="U82" s="150">
        <v>0.94199999999999995</v>
      </c>
      <c r="V82" s="150">
        <f>ROUND(E82*U82,2)</f>
        <v>9.8800000000000008</v>
      </c>
      <c r="W82" s="150"/>
      <c r="X82" s="150" t="s">
        <v>189</v>
      </c>
      <c r="Y82" s="150" t="s">
        <v>102</v>
      </c>
      <c r="Z82" s="140"/>
      <c r="AA82" s="140"/>
      <c r="AB82" s="140"/>
      <c r="AC82" s="140"/>
      <c r="AD82" s="140"/>
      <c r="AE82" s="140"/>
      <c r="AF82" s="140"/>
      <c r="AG82" s="140" t="s">
        <v>190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22.5" outlineLevel="1" x14ac:dyDescent="0.2">
      <c r="A83" s="173">
        <v>34</v>
      </c>
      <c r="B83" s="174" t="s">
        <v>197</v>
      </c>
      <c r="C83" s="182" t="s">
        <v>198</v>
      </c>
      <c r="D83" s="175" t="s">
        <v>132</v>
      </c>
      <c r="E83" s="176">
        <v>10.4864</v>
      </c>
      <c r="F83" s="177"/>
      <c r="G83" s="178">
        <f>ROUND(E83*F83,2)</f>
        <v>0</v>
      </c>
      <c r="H83" s="151">
        <v>0</v>
      </c>
      <c r="I83" s="150">
        <f>ROUND(E83*H83,2)</f>
        <v>0</v>
      </c>
      <c r="J83" s="151">
        <v>2880</v>
      </c>
      <c r="K83" s="150">
        <f>ROUND(E83*J83,2)</f>
        <v>30200.83</v>
      </c>
      <c r="L83" s="150">
        <v>21</v>
      </c>
      <c r="M83" s="150">
        <f>G83*(1+L83/100)</f>
        <v>0</v>
      </c>
      <c r="N83" s="149">
        <v>0</v>
      </c>
      <c r="O83" s="149">
        <f>ROUND(E83*N83,2)</f>
        <v>0</v>
      </c>
      <c r="P83" s="149">
        <v>0</v>
      </c>
      <c r="Q83" s="149">
        <f>ROUND(E83*P83,2)</f>
        <v>0</v>
      </c>
      <c r="R83" s="150"/>
      <c r="S83" s="150" t="s">
        <v>100</v>
      </c>
      <c r="T83" s="150" t="s">
        <v>100</v>
      </c>
      <c r="U83" s="150">
        <v>0</v>
      </c>
      <c r="V83" s="150">
        <f>ROUND(E83*U83,2)</f>
        <v>0</v>
      </c>
      <c r="W83" s="150"/>
      <c r="X83" s="150" t="s">
        <v>189</v>
      </c>
      <c r="Y83" s="150" t="s">
        <v>102</v>
      </c>
      <c r="Z83" s="140"/>
      <c r="AA83" s="140"/>
      <c r="AB83" s="140"/>
      <c r="AC83" s="140"/>
      <c r="AD83" s="140"/>
      <c r="AE83" s="140"/>
      <c r="AF83" s="140"/>
      <c r="AG83" s="140" t="s">
        <v>190</v>
      </c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60" t="s">
        <v>95</v>
      </c>
      <c r="B84" s="161" t="s">
        <v>67</v>
      </c>
      <c r="C84" s="179" t="s">
        <v>27</v>
      </c>
      <c r="D84" s="162"/>
      <c r="E84" s="163"/>
      <c r="F84" s="164"/>
      <c r="G84" s="165">
        <f>SUMIF(AG85:AG86,"&lt;&gt;NOR",G85:G86)</f>
        <v>0</v>
      </c>
      <c r="H84" s="159"/>
      <c r="I84" s="159">
        <f>SUM(I85:I86)</f>
        <v>0</v>
      </c>
      <c r="J84" s="159"/>
      <c r="K84" s="159">
        <f>SUM(K85:K86)</f>
        <v>11774.310000000001</v>
      </c>
      <c r="L84" s="159"/>
      <c r="M84" s="159">
        <f>SUM(M85:M86)</f>
        <v>0</v>
      </c>
      <c r="N84" s="158"/>
      <c r="O84" s="158">
        <f>SUM(O85:O86)</f>
        <v>0</v>
      </c>
      <c r="P84" s="158"/>
      <c r="Q84" s="158">
        <f>SUM(Q85:Q86)</f>
        <v>0</v>
      </c>
      <c r="R84" s="159"/>
      <c r="S84" s="159"/>
      <c r="T84" s="159"/>
      <c r="U84" s="159"/>
      <c r="V84" s="159">
        <f>SUM(V85:V86)</f>
        <v>0</v>
      </c>
      <c r="W84" s="159"/>
      <c r="X84" s="159"/>
      <c r="Y84" s="159"/>
      <c r="AG84" t="s">
        <v>96</v>
      </c>
    </row>
    <row r="85" spans="1:60" outlineLevel="1" x14ac:dyDescent="0.2">
      <c r="A85" s="173">
        <v>35</v>
      </c>
      <c r="B85" s="174" t="s">
        <v>199</v>
      </c>
      <c r="C85" s="182" t="s">
        <v>200</v>
      </c>
      <c r="D85" s="175" t="s">
        <v>201</v>
      </c>
      <c r="E85" s="176">
        <v>1</v>
      </c>
      <c r="F85" s="177"/>
      <c r="G85" s="178">
        <f>ROUND(E85*F85,2)</f>
        <v>0</v>
      </c>
      <c r="H85" s="151">
        <v>0</v>
      </c>
      <c r="I85" s="150">
        <f>ROUND(E85*H85,2)</f>
        <v>0</v>
      </c>
      <c r="J85" s="151">
        <v>8242.02</v>
      </c>
      <c r="K85" s="150">
        <f>ROUND(E85*J85,2)</f>
        <v>8242.02</v>
      </c>
      <c r="L85" s="150">
        <v>21</v>
      </c>
      <c r="M85" s="150">
        <f>G85*(1+L85/100)</f>
        <v>0</v>
      </c>
      <c r="N85" s="149">
        <v>0</v>
      </c>
      <c r="O85" s="149">
        <f>ROUND(E85*N85,2)</f>
        <v>0</v>
      </c>
      <c r="P85" s="149">
        <v>0</v>
      </c>
      <c r="Q85" s="149">
        <f>ROUND(E85*P85,2)</f>
        <v>0</v>
      </c>
      <c r="R85" s="150"/>
      <c r="S85" s="150" t="s">
        <v>100</v>
      </c>
      <c r="T85" s="150" t="s">
        <v>144</v>
      </c>
      <c r="U85" s="150">
        <v>0</v>
      </c>
      <c r="V85" s="150">
        <f>ROUND(E85*U85,2)</f>
        <v>0</v>
      </c>
      <c r="W85" s="150"/>
      <c r="X85" s="150" t="s">
        <v>202</v>
      </c>
      <c r="Y85" s="150" t="s">
        <v>102</v>
      </c>
      <c r="Z85" s="140"/>
      <c r="AA85" s="140"/>
      <c r="AB85" s="140"/>
      <c r="AC85" s="140"/>
      <c r="AD85" s="140"/>
      <c r="AE85" s="140"/>
      <c r="AF85" s="140"/>
      <c r="AG85" s="140" t="s">
        <v>203</v>
      </c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73">
        <v>36</v>
      </c>
      <c r="B86" s="174" t="s">
        <v>204</v>
      </c>
      <c r="C86" s="182" t="s">
        <v>205</v>
      </c>
      <c r="D86" s="175" t="s">
        <v>201</v>
      </c>
      <c r="E86" s="176">
        <v>1</v>
      </c>
      <c r="F86" s="177"/>
      <c r="G86" s="178">
        <f>ROUND(E86*F86,2)</f>
        <v>0</v>
      </c>
      <c r="H86" s="151">
        <v>0</v>
      </c>
      <c r="I86" s="150">
        <f>ROUND(E86*H86,2)</f>
        <v>0</v>
      </c>
      <c r="J86" s="151">
        <v>3532.29</v>
      </c>
      <c r="K86" s="150">
        <f>ROUND(E86*J86,2)</f>
        <v>3532.29</v>
      </c>
      <c r="L86" s="150">
        <v>21</v>
      </c>
      <c r="M86" s="150">
        <f>G86*(1+L86/100)</f>
        <v>0</v>
      </c>
      <c r="N86" s="149">
        <v>0</v>
      </c>
      <c r="O86" s="149">
        <f>ROUND(E86*N86,2)</f>
        <v>0</v>
      </c>
      <c r="P86" s="149">
        <v>0</v>
      </c>
      <c r="Q86" s="149">
        <f>ROUND(E86*P86,2)</f>
        <v>0</v>
      </c>
      <c r="R86" s="150"/>
      <c r="S86" s="150" t="s">
        <v>100</v>
      </c>
      <c r="T86" s="150" t="s">
        <v>144</v>
      </c>
      <c r="U86" s="150">
        <v>0</v>
      </c>
      <c r="V86" s="150">
        <f>ROUND(E86*U86,2)</f>
        <v>0</v>
      </c>
      <c r="W86" s="150"/>
      <c r="X86" s="150" t="s">
        <v>202</v>
      </c>
      <c r="Y86" s="150" t="s">
        <v>102</v>
      </c>
      <c r="Z86" s="140"/>
      <c r="AA86" s="140"/>
      <c r="AB86" s="140"/>
      <c r="AC86" s="140"/>
      <c r="AD86" s="140"/>
      <c r="AE86" s="140"/>
      <c r="AF86" s="140"/>
      <c r="AG86" s="140" t="s">
        <v>203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x14ac:dyDescent="0.2">
      <c r="A87" s="160" t="s">
        <v>95</v>
      </c>
      <c r="B87" s="161" t="s">
        <v>68</v>
      </c>
      <c r="C87" s="179" t="s">
        <v>28</v>
      </c>
      <c r="D87" s="162"/>
      <c r="E87" s="163"/>
      <c r="F87" s="164"/>
      <c r="G87" s="165">
        <f>SUMIF(AG88:AG92,"&lt;&gt;NOR",G88:G92)</f>
        <v>0</v>
      </c>
      <c r="H87" s="159"/>
      <c r="I87" s="159">
        <f>SUM(I88:I91)</f>
        <v>0</v>
      </c>
      <c r="J87" s="159"/>
      <c r="K87" s="159">
        <f>SUM(K88:K91)</f>
        <v>16700</v>
      </c>
      <c r="L87" s="159"/>
      <c r="M87" s="159">
        <f>SUM(M88:M91)</f>
        <v>0</v>
      </c>
      <c r="N87" s="158"/>
      <c r="O87" s="158">
        <f>SUM(O88:O91)</f>
        <v>0</v>
      </c>
      <c r="P87" s="158"/>
      <c r="Q87" s="158">
        <f>SUM(Q88:Q91)</f>
        <v>0</v>
      </c>
      <c r="R87" s="159"/>
      <c r="S87" s="159"/>
      <c r="T87" s="159"/>
      <c r="U87" s="159"/>
      <c r="V87" s="159">
        <f>SUM(V88:V91)</f>
        <v>0</v>
      </c>
      <c r="W87" s="159"/>
      <c r="X87" s="159"/>
      <c r="Y87" s="159"/>
      <c r="AG87" t="s">
        <v>96</v>
      </c>
    </row>
    <row r="88" spans="1:60" outlineLevel="1" x14ac:dyDescent="0.2">
      <c r="A88" s="173">
        <v>37</v>
      </c>
      <c r="B88" s="174" t="s">
        <v>206</v>
      </c>
      <c r="C88" s="182" t="s">
        <v>207</v>
      </c>
      <c r="D88" s="175" t="s">
        <v>201</v>
      </c>
      <c r="E88" s="176">
        <v>1</v>
      </c>
      <c r="F88" s="177"/>
      <c r="G88" s="178">
        <f>ROUND(E88*F88,2)</f>
        <v>0</v>
      </c>
      <c r="H88" s="151">
        <v>0</v>
      </c>
      <c r="I88" s="150">
        <f>ROUND(E88*H88,2)</f>
        <v>0</v>
      </c>
      <c r="J88" s="151">
        <v>3500</v>
      </c>
      <c r="K88" s="150">
        <f>ROUND(E88*J88,2)</f>
        <v>3500</v>
      </c>
      <c r="L88" s="150">
        <v>21</v>
      </c>
      <c r="M88" s="150">
        <f>G88*(1+L88/100)</f>
        <v>0</v>
      </c>
      <c r="N88" s="149">
        <v>0</v>
      </c>
      <c r="O88" s="149">
        <f>ROUND(E88*N88,2)</f>
        <v>0</v>
      </c>
      <c r="P88" s="149">
        <v>0</v>
      </c>
      <c r="Q88" s="149">
        <f>ROUND(E88*P88,2)</f>
        <v>0</v>
      </c>
      <c r="R88" s="150"/>
      <c r="S88" s="150" t="s">
        <v>100</v>
      </c>
      <c r="T88" s="150" t="s">
        <v>144</v>
      </c>
      <c r="U88" s="150">
        <v>0</v>
      </c>
      <c r="V88" s="150">
        <f>ROUND(E88*U88,2)</f>
        <v>0</v>
      </c>
      <c r="W88" s="150"/>
      <c r="X88" s="150" t="s">
        <v>202</v>
      </c>
      <c r="Y88" s="150" t="s">
        <v>102</v>
      </c>
      <c r="Z88" s="140"/>
      <c r="AA88" s="140"/>
      <c r="AB88" s="140"/>
      <c r="AC88" s="140"/>
      <c r="AD88" s="140"/>
      <c r="AE88" s="140"/>
      <c r="AF88" s="140"/>
      <c r="AG88" s="140" t="s">
        <v>208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73">
        <v>38</v>
      </c>
      <c r="B89" s="174" t="s">
        <v>209</v>
      </c>
      <c r="C89" s="182" t="s">
        <v>210</v>
      </c>
      <c r="D89" s="175" t="s">
        <v>201</v>
      </c>
      <c r="E89" s="176">
        <v>1</v>
      </c>
      <c r="F89" s="177"/>
      <c r="G89" s="178">
        <f>ROUND(E89*F89,2)</f>
        <v>0</v>
      </c>
      <c r="H89" s="151">
        <v>0</v>
      </c>
      <c r="I89" s="150">
        <f>ROUND(E89*H89,2)</f>
        <v>0</v>
      </c>
      <c r="J89" s="151">
        <v>2600</v>
      </c>
      <c r="K89" s="150">
        <f>ROUND(E89*J89,2)</f>
        <v>2600</v>
      </c>
      <c r="L89" s="150">
        <v>21</v>
      </c>
      <c r="M89" s="150">
        <f>G89*(1+L89/100)</f>
        <v>0</v>
      </c>
      <c r="N89" s="149">
        <v>0</v>
      </c>
      <c r="O89" s="149">
        <f>ROUND(E89*N89,2)</f>
        <v>0</v>
      </c>
      <c r="P89" s="149">
        <v>0</v>
      </c>
      <c r="Q89" s="149">
        <f>ROUND(E89*P89,2)</f>
        <v>0</v>
      </c>
      <c r="R89" s="150"/>
      <c r="S89" s="150" t="s">
        <v>100</v>
      </c>
      <c r="T89" s="150" t="s">
        <v>144</v>
      </c>
      <c r="U89" s="150">
        <v>0</v>
      </c>
      <c r="V89" s="150">
        <f>ROUND(E89*U89,2)</f>
        <v>0</v>
      </c>
      <c r="W89" s="150"/>
      <c r="X89" s="150" t="s">
        <v>202</v>
      </c>
      <c r="Y89" s="150" t="s">
        <v>102</v>
      </c>
      <c r="Z89" s="140"/>
      <c r="AA89" s="140"/>
      <c r="AB89" s="140"/>
      <c r="AC89" s="140"/>
      <c r="AD89" s="140"/>
      <c r="AE89" s="140"/>
      <c r="AF89" s="140"/>
      <c r="AG89" s="140" t="s">
        <v>208</v>
      </c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73">
        <v>39</v>
      </c>
      <c r="B90" s="174" t="s">
        <v>211</v>
      </c>
      <c r="C90" s="182" t="s">
        <v>212</v>
      </c>
      <c r="D90" s="175" t="s">
        <v>201</v>
      </c>
      <c r="E90" s="176">
        <v>1</v>
      </c>
      <c r="F90" s="177"/>
      <c r="G90" s="178">
        <f>ROUND(E90*F90,2)</f>
        <v>0</v>
      </c>
      <c r="H90" s="151">
        <v>0</v>
      </c>
      <c r="I90" s="150">
        <f>ROUND(E90*H90,2)</f>
        <v>0</v>
      </c>
      <c r="J90" s="151">
        <v>5900</v>
      </c>
      <c r="K90" s="150">
        <f>ROUND(E90*J90,2)</f>
        <v>5900</v>
      </c>
      <c r="L90" s="150">
        <v>21</v>
      </c>
      <c r="M90" s="150">
        <f>G90*(1+L90/100)</f>
        <v>0</v>
      </c>
      <c r="N90" s="149">
        <v>0</v>
      </c>
      <c r="O90" s="149">
        <f>ROUND(E90*N90,2)</f>
        <v>0</v>
      </c>
      <c r="P90" s="149">
        <v>0</v>
      </c>
      <c r="Q90" s="149">
        <f>ROUND(E90*P90,2)</f>
        <v>0</v>
      </c>
      <c r="R90" s="150"/>
      <c r="S90" s="150" t="s">
        <v>100</v>
      </c>
      <c r="T90" s="150" t="s">
        <v>144</v>
      </c>
      <c r="U90" s="150">
        <v>0</v>
      </c>
      <c r="V90" s="150">
        <f>ROUND(E90*U90,2)</f>
        <v>0</v>
      </c>
      <c r="W90" s="150"/>
      <c r="X90" s="150" t="s">
        <v>202</v>
      </c>
      <c r="Y90" s="150" t="s">
        <v>102</v>
      </c>
      <c r="Z90" s="140"/>
      <c r="AA90" s="140"/>
      <c r="AB90" s="140"/>
      <c r="AC90" s="140"/>
      <c r="AD90" s="140"/>
      <c r="AE90" s="140"/>
      <c r="AF90" s="140"/>
      <c r="AG90" s="140" t="s">
        <v>208</v>
      </c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67">
        <v>40</v>
      </c>
      <c r="B91" s="168" t="s">
        <v>213</v>
      </c>
      <c r="C91" s="180" t="s">
        <v>214</v>
      </c>
      <c r="D91" s="169" t="s">
        <v>201</v>
      </c>
      <c r="E91" s="170">
        <v>1</v>
      </c>
      <c r="F91" s="171"/>
      <c r="G91" s="172">
        <f>ROUND(E91*F91,2)</f>
        <v>0</v>
      </c>
      <c r="H91" s="151">
        <v>0</v>
      </c>
      <c r="I91" s="150">
        <f>ROUND(E91*H91,2)</f>
        <v>0</v>
      </c>
      <c r="J91" s="151">
        <v>4700</v>
      </c>
      <c r="K91" s="150">
        <f>ROUND(E91*J91,2)</f>
        <v>4700</v>
      </c>
      <c r="L91" s="150">
        <v>21</v>
      </c>
      <c r="M91" s="150">
        <f>G91*(1+L91/100)</f>
        <v>0</v>
      </c>
      <c r="N91" s="149">
        <v>0</v>
      </c>
      <c r="O91" s="149">
        <f>ROUND(E91*N91,2)</f>
        <v>0</v>
      </c>
      <c r="P91" s="149">
        <v>0</v>
      </c>
      <c r="Q91" s="149">
        <f>ROUND(E91*P91,2)</f>
        <v>0</v>
      </c>
      <c r="R91" s="150"/>
      <c r="S91" s="150" t="s">
        <v>100</v>
      </c>
      <c r="T91" s="150" t="s">
        <v>144</v>
      </c>
      <c r="U91" s="150">
        <v>0</v>
      </c>
      <c r="V91" s="150">
        <f>ROUND(E91*U91,2)</f>
        <v>0</v>
      </c>
      <c r="W91" s="150"/>
      <c r="X91" s="150" t="s">
        <v>202</v>
      </c>
      <c r="Y91" s="150" t="s">
        <v>102</v>
      </c>
      <c r="Z91" s="140"/>
      <c r="AA91" s="189"/>
      <c r="AB91" s="140"/>
      <c r="AC91" s="140"/>
      <c r="AD91" s="140"/>
      <c r="AE91" s="140"/>
      <c r="AF91" s="140"/>
      <c r="AG91" s="140" t="s">
        <v>215</v>
      </c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x14ac:dyDescent="0.2">
      <c r="A92" s="167">
        <v>41</v>
      </c>
      <c r="B92" s="168"/>
      <c r="C92" s="180" t="s">
        <v>219</v>
      </c>
      <c r="D92" s="169" t="s">
        <v>201</v>
      </c>
      <c r="E92" s="170">
        <v>1</v>
      </c>
      <c r="F92" s="171"/>
      <c r="G92" s="172">
        <f>ROUND(E92*F92,2)</f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12</v>
      </c>
      <c r="AF92">
        <v>21</v>
      </c>
      <c r="AG92" t="s">
        <v>81</v>
      </c>
    </row>
    <row r="93" spans="1:60" x14ac:dyDescent="0.2">
      <c r="A93" s="143"/>
      <c r="B93" s="144" t="s">
        <v>29</v>
      </c>
      <c r="C93" s="187"/>
      <c r="D93" s="145"/>
      <c r="E93" s="146"/>
      <c r="F93" s="146"/>
      <c r="G93" s="166">
        <f>G8+G38+G45+G60+G69+G74+G76+G78+G84+G87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216</v>
      </c>
    </row>
    <row r="94" spans="1:60" x14ac:dyDescent="0.2">
      <c r="A94" s="3"/>
      <c r="B94" s="4"/>
      <c r="C94" s="186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3"/>
      <c r="B95" s="4"/>
      <c r="C95" s="18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3"/>
      <c r="B96" s="4"/>
      <c r="C96" s="18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3:33" x14ac:dyDescent="0.2">
      <c r="C97" s="188"/>
      <c r="D97" s="10"/>
      <c r="AG97" t="s">
        <v>217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horizontalDpi="30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73DFF-01FC-4878-9E48-E342590762C0}">
  <dimension ref="A2:G19"/>
  <sheetViews>
    <sheetView workbookViewId="0">
      <selection activeCell="G19" sqref="G19"/>
    </sheetView>
  </sheetViews>
  <sheetFormatPr defaultRowHeight="12.75" x14ac:dyDescent="0.2"/>
  <cols>
    <col min="2" max="2" width="22.7109375" customWidth="1"/>
    <col min="3" max="3" width="26.7109375" customWidth="1"/>
    <col min="6" max="6" width="27.140625" customWidth="1"/>
    <col min="7" max="7" width="29.7109375" customWidth="1"/>
  </cols>
  <sheetData>
    <row r="2" spans="1:7" ht="15.75" x14ac:dyDescent="0.25">
      <c r="A2" s="295" t="s">
        <v>6</v>
      </c>
      <c r="B2" s="295"/>
      <c r="C2" s="295"/>
      <c r="D2" s="295"/>
      <c r="E2" s="295"/>
      <c r="F2" s="295"/>
      <c r="G2" s="190"/>
    </row>
    <row r="3" spans="1:7" x14ac:dyDescent="0.2">
      <c r="A3" s="191" t="s">
        <v>7</v>
      </c>
      <c r="B3" s="192" t="s">
        <v>255</v>
      </c>
      <c r="C3" s="296"/>
      <c r="D3" s="297"/>
      <c r="E3" s="297"/>
      <c r="F3" s="298"/>
      <c r="G3" s="193"/>
    </row>
    <row r="4" spans="1:7" x14ac:dyDescent="0.2">
      <c r="A4" s="191" t="s">
        <v>8</v>
      </c>
      <c r="B4" s="192" t="s">
        <v>39</v>
      </c>
      <c r="C4" s="299" t="s">
        <v>236</v>
      </c>
      <c r="D4" s="300"/>
      <c r="E4" s="300"/>
      <c r="F4" s="291"/>
    </row>
    <row r="6" spans="1:7" ht="15.75" x14ac:dyDescent="0.25">
      <c r="B6" s="194" t="s">
        <v>220</v>
      </c>
    </row>
    <row r="7" spans="1:7" x14ac:dyDescent="0.2">
      <c r="C7" s="46"/>
    </row>
    <row r="8" spans="1:7" x14ac:dyDescent="0.2">
      <c r="B8" s="195" t="s">
        <v>221</v>
      </c>
      <c r="C8" s="195" t="s">
        <v>222</v>
      </c>
      <c r="D8" s="196" t="s">
        <v>223</v>
      </c>
      <c r="E8" s="197" t="s">
        <v>172</v>
      </c>
      <c r="F8" s="195" t="s">
        <v>224</v>
      </c>
      <c r="G8" s="198" t="s">
        <v>225</v>
      </c>
    </row>
    <row r="9" spans="1:7" x14ac:dyDescent="0.2">
      <c r="B9" s="199"/>
      <c r="C9" s="200"/>
      <c r="D9" s="200"/>
      <c r="E9" s="200"/>
      <c r="F9" s="201" t="s">
        <v>226</v>
      </c>
      <c r="G9" s="202" t="s">
        <v>226</v>
      </c>
    </row>
    <row r="10" spans="1:7" ht="45" x14ac:dyDescent="0.25">
      <c r="B10" s="203" t="s">
        <v>227</v>
      </c>
      <c r="C10" s="204" t="s">
        <v>228</v>
      </c>
      <c r="D10" s="14" t="s">
        <v>229</v>
      </c>
      <c r="E10" s="205">
        <v>1</v>
      </c>
      <c r="F10" s="301"/>
      <c r="G10" s="206">
        <f>+F10*E10</f>
        <v>0</v>
      </c>
    </row>
    <row r="11" spans="1:7" x14ac:dyDescent="0.2">
      <c r="B11" s="203"/>
      <c r="C11" s="207"/>
      <c r="D11" s="207"/>
      <c r="E11" s="207"/>
      <c r="F11" s="206"/>
      <c r="G11" s="206"/>
    </row>
    <row r="12" spans="1:7" x14ac:dyDescent="0.2">
      <c r="B12" s="203"/>
      <c r="C12" s="208"/>
      <c r="D12" s="14"/>
      <c r="E12" s="205"/>
      <c r="F12" s="206"/>
      <c r="G12" s="206"/>
    </row>
    <row r="13" spans="1:7" ht="45" x14ac:dyDescent="0.25">
      <c r="B13" s="203" t="s">
        <v>231</v>
      </c>
      <c r="C13" s="204" t="s">
        <v>228</v>
      </c>
      <c r="D13" s="48" t="s">
        <v>232</v>
      </c>
      <c r="E13" s="210">
        <v>1</v>
      </c>
      <c r="F13" s="301"/>
      <c r="G13" s="206">
        <f>+F13*E13</f>
        <v>0</v>
      </c>
    </row>
    <row r="14" spans="1:7" x14ac:dyDescent="0.2">
      <c r="B14" s="209"/>
      <c r="C14" s="205"/>
      <c r="D14" s="14"/>
      <c r="E14" s="205"/>
      <c r="F14" s="206"/>
      <c r="G14" s="211"/>
    </row>
    <row r="15" spans="1:7" x14ac:dyDescent="0.2">
      <c r="F15" s="75"/>
      <c r="G15" s="75"/>
    </row>
    <row r="16" spans="1:7" x14ac:dyDescent="0.2">
      <c r="F16" s="75"/>
      <c r="G16" s="75"/>
    </row>
    <row r="17" spans="2:7" x14ac:dyDescent="0.2">
      <c r="F17" s="75"/>
      <c r="G17" s="75"/>
    </row>
    <row r="19" spans="2:7" x14ac:dyDescent="0.2">
      <c r="B19" s="212" t="s">
        <v>230</v>
      </c>
      <c r="C19" s="212"/>
      <c r="D19" s="212"/>
      <c r="E19" s="212"/>
      <c r="F19" s="212"/>
      <c r="G19" s="213">
        <f>+G13+G10</f>
        <v>0</v>
      </c>
    </row>
  </sheetData>
  <mergeCells count="3">
    <mergeCell ref="A2:F2"/>
    <mergeCell ref="C3:F3"/>
    <mergeCell ref="C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01 01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Krausová</dc:creator>
  <cp:lastModifiedBy>Balogová Jaroslava</cp:lastModifiedBy>
  <cp:lastPrinted>2024-12-14T20:10:10Z</cp:lastPrinted>
  <dcterms:created xsi:type="dcterms:W3CDTF">2009-04-08T07:15:50Z</dcterms:created>
  <dcterms:modified xsi:type="dcterms:W3CDTF">2025-12-17T11:51:36Z</dcterms:modified>
</cp:coreProperties>
</file>